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COMPLIANCE\Compliance-PMS\Fee Calculation Tool\"/>
    </mc:Choice>
  </mc:AlternateContent>
  <xr:revisionPtr revIDLastSave="0" documentId="13_ncr:1_{FA20B7BA-F5B2-44BC-9F2D-A71D14E0EBF4}" xr6:coauthVersionLast="47" xr6:coauthVersionMax="47" xr10:uidLastSave="{00000000-0000-0000-0000-000000000000}"/>
  <bookViews>
    <workbookView xWindow="-108" yWindow="-108" windowWidth="23256" windowHeight="12456"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7" l="1"/>
  <c r="B27" i="7" s="1"/>
  <c r="B28" i="7" s="1"/>
  <c r="B39" i="10"/>
  <c r="B40" i="10" s="1"/>
  <c r="B41" i="10" s="1"/>
  <c r="B42" i="10" s="1"/>
  <c r="B43" i="10" s="1"/>
  <c r="B44" i="10" s="1"/>
  <c r="B45" i="10" s="1"/>
  <c r="B46" i="10" s="1"/>
  <c r="B47" i="10" s="1"/>
  <c r="B48" i="10" s="1"/>
  <c r="J12" i="10" l="1"/>
  <c r="J24" i="10" s="1"/>
  <c r="H12" i="10"/>
  <c r="H24" i="10" s="1"/>
  <c r="F12" i="10"/>
  <c r="F24" i="10" s="1"/>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7" i="7"/>
  <c r="F18" i="7" s="1"/>
  <c r="F19" i="7" s="1"/>
  <c r="H17" i="7"/>
  <c r="H16" i="7"/>
  <c r="H18" i="7" s="1"/>
  <c r="J18" i="6"/>
  <c r="H18" i="6"/>
  <c r="F21" i="7" l="1"/>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<sst xmlns="http://schemas.openxmlformats.org/spreadsheetml/2006/main" count="288" uniqueCount="121">
  <si>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</si>
  <si>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</si>
  <si>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</si>
  <si>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</si>
  <si>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</si>
  <si>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</si>
  <si>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</si>
  <si>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</si>
  <si>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</si>
  <si>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</si>
  <si>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</si>
  <si>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</si>
  <si>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</si>
  <si>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</si>
  <si>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</si>
  <si>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</si>
  <si>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</si>
  <si>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</si>
  <si>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</si>
  <si>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</si>
  <si>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</si>
  <si>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</si>
  <si>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</si>
  <si>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</si>
  <si>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</si>
  <si>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</si>
  <si>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</si>
  <si>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</si>
  <si>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</si>
  <si>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</si>
  <si>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</si>
  <si>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</si>
  <si>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</si>
  <si>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</si>
  <si>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</si>
  <si>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</si>
  <si>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</si>
  <si>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</si>
  <si>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</si>
  <si>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</si>
  <si>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</si>
  <si>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</si>
  <si>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</si>
  <si>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</si>
  <si>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</si>
  <si>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</si>
  <si>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</si>
  <si>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</si>
  <si>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</si>
  <si>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</si>
  <si>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</si>
  <si>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</si>
  <si>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</si>
  <si>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</si>
  <si>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</si>
  <si>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</si>
  <si>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</si>
  <si>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</si>
  <si>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</si>
  <si>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</si>
  <si>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</si>
  <si>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</si>
  <si>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</si>
  <si>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</si>
  <si>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</si>
  <si>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</si>
  <si>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</si>
  <si>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</si>
  <si>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</si>
  <si>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</si>
  <si>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</si>
  <si>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</si>
  <si>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</si>
  <si>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</si>
  <si>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</si>
  <si>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</si>
  <si>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</si>
  <si>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</si>
  <si>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</si>
  <si>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</si>
  <si>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</si>
  <si>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</si>
  <si>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</si>
  <si>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</si>
  <si>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</si>
  <si>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</si>
  <si>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</si>
  <si>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</si>
  <si>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</si>
  <si>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</si>
  <si>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</si>
  <si>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</si>
  <si>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</si>
  <si>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</si>
  <si>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</si>
  <si>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</si>
  <si>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</si>
  <si>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</si>
  <si>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</si>
  <si>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</si>
  <si>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</si>
  <si>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</si>
  <si>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</si>
  <si>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</si>
  <si>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</si>
  <si>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</si>
  <si>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</si>
  <si>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</si>
  <si>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</si>
  <si>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</si>
  <si>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</si>
  <si>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</si>
  <si>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</si>
  <si>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</si>
  <si>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</si>
  <si>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</si>
  <si>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</si>
  <si>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</si>
  <si>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This is a simplified example assuming no cash inflow/outflow during the year. Actual fees will vary based on actual numbers.</t>
  </si>
  <si>
    <t xml:space="preserve">Operating expense for the illustration purpose is charged on the Average AUM. However, Operating Expenses are charged on basis of the actuals. </t>
  </si>
  <si>
    <t>Fixed Fee Illustration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</si>
</sst>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_ ;[Red]\-#,##0.00\ "/>
    <numFmt numFmtId="165" formatCode="#,##0_ ;[Red]\-#,##0\ "/>
    <numFmt numFmtId="166" formatCode="_ * #,##0_ ;_ * \-#,##0_ ;_ * &quot;-&quot;??_ ;_ @_ "/>
    <numFmt numFmtId="167" formatCode="#,##0.0_ ;[Red]\-#,##0.0\ "/>
    <numFmt numFmtId="168"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5"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8" xfId="0" applyFont="1" applyBorder="1" applyAlignment="1">
      <alignment horizontal="center" vertical="center"/>
    </xf>
    <xf numFmtId="0" fontId="3" fillId="0" borderId="21"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3" xfId="0" applyFont="1" applyBorder="1" applyAlignment="1">
      <alignment vertical="center"/>
    </xf>
    <xf numFmtId="0" fontId="0" fillId="0" borderId="14" xfId="0" applyBorder="1"/>
    <xf numFmtId="0" fontId="3" fillId="0" borderId="16" xfId="0" applyFont="1" applyBorder="1" applyAlignment="1">
      <alignment vertical="center"/>
    </xf>
    <xf numFmtId="0" fontId="0" fillId="0" borderId="15" xfId="0" applyBorder="1"/>
    <xf numFmtId="0" fontId="3" fillId="0" borderId="15" xfId="0" applyFont="1" applyBorder="1" applyAlignment="1">
      <alignment vertical="center"/>
    </xf>
    <xf numFmtId="0" fontId="5" fillId="0" borderId="0" xfId="0" applyFont="1" applyAlignment="1">
      <alignment vertical="center" wrapText="1"/>
    </xf>
    <xf numFmtId="0" fontId="2" fillId="0" borderId="30"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1" xfId="0" applyBorder="1" applyAlignment="1">
      <alignment vertical="center" wrapText="1"/>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9" fontId="2" fillId="0" borderId="32" xfId="0" applyNumberFormat="1" applyFont="1" applyBorder="1" applyAlignment="1">
      <alignment horizontal="left" vertical="center"/>
    </xf>
    <xf numFmtId="0" fontId="5" fillId="0" borderId="33" xfId="0" applyFont="1" applyBorder="1" applyAlignment="1">
      <alignment horizontal="right" vertical="center"/>
    </xf>
    <xf numFmtId="9" fontId="5" fillId="2" borderId="34" xfId="0" applyNumberFormat="1" applyFont="1" applyFill="1" applyBorder="1" applyAlignment="1">
      <alignment horizontal="left" vertical="center"/>
    </xf>
    <xf numFmtId="0" fontId="5" fillId="0" borderId="35" xfId="0" applyFont="1" applyBorder="1" applyAlignment="1">
      <alignment horizontal="right" vertical="center"/>
    </xf>
    <xf numFmtId="9" fontId="5" fillId="2" borderId="35" xfId="0" applyNumberFormat="1" applyFont="1" applyFill="1" applyBorder="1" applyAlignment="1">
      <alignment horizontal="left" vertical="center"/>
    </xf>
    <xf numFmtId="9" fontId="5" fillId="2" borderId="36" xfId="0" applyNumberFormat="1" applyFont="1" applyFill="1" applyBorder="1" applyAlignment="1">
      <alignment horizontal="left" vertical="center"/>
    </xf>
    <xf numFmtId="0" fontId="2" fillId="0" borderId="30"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7" xfId="0" applyBorder="1" applyAlignment="1">
      <alignment horizontal="left" vertical="center" wrapText="1"/>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10" fontId="0" fillId="0" borderId="1" xfId="2" applyNumberFormat="1" applyFont="1" applyBorder="1" applyAlignment="1">
      <alignment horizontal="right" vertical="center"/>
    </xf>
    <xf numFmtId="10" fontId="0" fillId="0" borderId="12" xfId="2" applyNumberFormat="1" applyFont="1" applyBorder="1" applyAlignment="1">
      <alignment horizontal="right" vertical="center"/>
    </xf>
    <xf numFmtId="43" fontId="0" fillId="0" borderId="1" xfId="1" applyFont="1" applyBorder="1" applyAlignment="1">
      <alignment horizontal="right" vertical="center"/>
    </xf>
    <xf numFmtId="43" fontId="0" fillId="0" borderId="12" xfId="1" applyFont="1" applyBorder="1" applyAlignment="1">
      <alignment horizontal="right" vertical="center"/>
    </xf>
    <xf numFmtId="164" fontId="0" fillId="0" borderId="1" xfId="0" applyNumberFormat="1" applyBorder="1" applyAlignment="1">
      <alignment horizontal="right" vertical="center"/>
    </xf>
    <xf numFmtId="164" fontId="0" fillId="0" borderId="12" xfId="0" applyNumberFormat="1" applyBorder="1" applyAlignment="1">
      <alignment horizontal="right"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165" fontId="3" fillId="0" borderId="1" xfId="0" applyNumberFormat="1" applyFont="1" applyBorder="1" applyAlignment="1">
      <alignment horizontal="right" vertical="center"/>
    </xf>
    <xf numFmtId="0" fontId="4" fillId="0" borderId="12" xfId="0" applyFont="1" applyBorder="1"/>
    <xf numFmtId="0" fontId="4" fillId="0" borderId="1" xfId="0" applyFont="1" applyBorder="1"/>
    <xf numFmtId="0" fontId="3" fillId="0" borderId="1" xfId="0" applyFont="1" applyBorder="1" applyAlignment="1">
      <alignment horizontal="center" vertical="center" wrapText="1"/>
    </xf>
    <xf numFmtId="0" fontId="3" fillId="0" borderId="22" xfId="0" applyFont="1" applyBorder="1" applyAlignment="1">
      <alignment vertical="center" wrapText="1"/>
    </xf>
    <xf numFmtId="0" fontId="4" fillId="0" borderId="22" xfId="0" applyFont="1" applyBorder="1"/>
    <xf numFmtId="0" fontId="4" fillId="0" borderId="23" xfId="0" applyFont="1" applyBorder="1"/>
    <xf numFmtId="0" fontId="6" fillId="0" borderId="8" xfId="0" applyFont="1" applyBorder="1" applyAlignment="1">
      <alignment vertical="center" wrapText="1"/>
    </xf>
    <xf numFmtId="0" fontId="7" fillId="0" borderId="19" xfId="0" applyFont="1" applyBorder="1"/>
    <xf numFmtId="0" fontId="7" fillId="0" borderId="20" xfId="0" applyFont="1" applyBorder="1"/>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7"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7" xfId="0" applyFont="1" applyBorder="1" applyAlignment="1">
      <alignment horizontal="center" vertical="center"/>
    </xf>
    <xf numFmtId="0" fontId="4" fillId="0" borderId="29" xfId="0" applyFont="1" applyBorder="1"/>
    <xf numFmtId="165" fontId="3" fillId="0" borderId="6" xfId="0" applyNumberFormat="1" applyFont="1" applyBorder="1" applyAlignment="1">
      <alignment horizontal="right" vertical="center"/>
    </xf>
    <xf numFmtId="0" fontId="4" fillId="0" borderId="6" xfId="0" applyFont="1" applyBorder="1"/>
    <xf numFmtId="0" fontId="4" fillId="0" borderId="32" xfId="0" applyFont="1" applyBorder="1"/>
    <xf numFmtId="166" fontId="3" fillId="0" borderId="1" xfId="0" applyNumberFormat="1" applyFont="1" applyBorder="1" applyAlignment="1">
      <alignment horizontal="right" vertical="center"/>
    </xf>
    <xf numFmtId="0" fontId="2" fillId="0" borderId="38" xfId="0" applyFont="1" applyBorder="1" applyAlignment="1">
      <alignment vertical="center" wrapText="1"/>
    </xf>
    <xf numFmtId="3" fontId="0" fillId="0" borderId="2" xfId="0" applyNumberFormat="1" applyBorder="1" applyAlignment="1">
      <alignment vertical="center"/>
    </xf>
    <xf numFmtId="10" fontId="0" fillId="0" borderId="2" xfId="0" applyNumberFormat="1" applyBorder="1" applyAlignment="1">
      <alignment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0" fillId="0" borderId="0" xfId="0" applyBorder="1" applyAlignment="1">
      <alignment vertical="center"/>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 xfId="0" applyFont="1" applyBorder="1" applyAlignment="1">
      <alignment vertical="center" wrapText="1"/>
    </xf>
    <xf numFmtId="0" fontId="0" fillId="0" borderId="42" xfId="0" applyBorder="1" applyAlignment="1">
      <alignment vertical="center" wrapText="1"/>
    </xf>
    <xf numFmtId="0" fontId="0" fillId="0" borderId="35" xfId="0" applyBorder="1" applyAlignment="1">
      <alignment horizontal="center" vertical="center" wrapText="1"/>
    </xf>
    <xf numFmtId="10" fontId="0" fillId="0" borderId="22" xfId="0" applyNumberForma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43" xfId="0" applyBorder="1" applyAlignment="1">
      <alignment vertical="center"/>
    </xf>
    <xf numFmtId="0" fontId="0" fillId="0" borderId="6" xfId="0" applyBorder="1" applyAlignment="1">
      <alignment vertical="center"/>
    </xf>
    <xf numFmtId="0" fontId="0" fillId="0" borderId="32" xfId="0" applyBorder="1" applyAlignment="1">
      <alignment vertical="center"/>
    </xf>
    <xf numFmtId="10" fontId="0" fillId="0" borderId="44" xfId="0" applyNumberFormat="1" applyBorder="1" applyAlignment="1">
      <alignment vertical="center"/>
    </xf>
    <xf numFmtId="0" fontId="2" fillId="0" borderId="38"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vertical="center" wrapText="1"/>
    </xf>
    <xf numFmtId="3" fontId="0" fillId="0" borderId="11" xfId="0" applyNumberFormat="1" applyBorder="1" applyAlignment="1">
      <alignment vertical="center"/>
    </xf>
    <xf numFmtId="10" fontId="0" fillId="0" borderId="11" xfId="0" applyNumberFormat="1" applyBorder="1" applyAlignment="1">
      <alignment vertical="center"/>
    </xf>
    <xf numFmtId="10" fontId="0" fillId="0" borderId="42" xfId="0" applyNumberFormat="1"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39" xfId="0" applyBorder="1" applyAlignment="1">
      <alignmen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228600</xdr:colOff>
      <xdr:row>1</xdr:row>
      <xdr:rowOff>22860</xdr:rowOff>
    </xdr:from>
    <xdr:to>
      <xdr:col>8</xdr:col>
      <xdr:colOff>30480</xdr:colOff>
      <xdr:row>6</xdr:row>
      <xdr:rowOff>161267</xdr:rowOff>
    </xdr:to>
    <xdr:pic>
      <xdr:nvPicPr>
        <xdr:cNvPr id="2" name="Picture 1">
          <a:extLst>
            <a:ext uri="{FF2B5EF4-FFF2-40B4-BE49-F238E27FC236}">
              <a16:creationId xmlns:a16="http://schemas.microsoft.com/office/drawing/2014/main" id="{06BCB251-2FBD-2A93-91F2-B9EEE25B3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21336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91440</xdr:colOff>
      <xdr:row>1</xdr:row>
      <xdr:rowOff>83820</xdr:rowOff>
    </xdr:from>
    <xdr:to>
      <xdr:col>8</xdr:col>
      <xdr:colOff>152400</xdr:colOff>
      <xdr:row>7</xdr:row>
      <xdr:rowOff>39347</xdr:rowOff>
    </xdr:to>
    <xdr:pic>
      <xdr:nvPicPr>
        <xdr:cNvPr id="2" name="Picture 1">
          <a:extLst>
            <a:ext uri="{FF2B5EF4-FFF2-40B4-BE49-F238E27FC236}">
              <a16:creationId xmlns:a16="http://schemas.microsoft.com/office/drawing/2014/main" id="{947A09F5-9572-4B71-BA53-C325E9162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5220" y="27432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205740</xdr:colOff>
      <xdr:row>1</xdr:row>
      <xdr:rowOff>106680</xdr:rowOff>
    </xdr:from>
    <xdr:to>
      <xdr:col>9</xdr:col>
      <xdr:colOff>76200</xdr:colOff>
      <xdr:row>7</xdr:row>
      <xdr:rowOff>62207</xdr:rowOff>
    </xdr:to>
    <xdr:pic>
      <xdr:nvPicPr>
        <xdr:cNvPr id="2" name="Picture 1">
          <a:extLst>
            <a:ext uri="{FF2B5EF4-FFF2-40B4-BE49-F238E27FC236}">
              <a16:creationId xmlns:a16="http://schemas.microsoft.com/office/drawing/2014/main" id="{1CD7EE89-9C97-45EF-923E-B8705697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1860" y="297180"/>
          <a:ext cx="777240" cy="10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116540</xdr:colOff>
      <xdr:row>1</xdr:row>
      <xdr:rowOff>80683</xdr:rowOff>
    </xdr:from>
    <xdr:to>
      <xdr:col>10</xdr:col>
      <xdr:colOff>251011</xdr:colOff>
      <xdr:row>8</xdr:row>
      <xdr:rowOff>94539</xdr:rowOff>
    </xdr:to>
    <xdr:pic>
      <xdr:nvPicPr>
        <xdr:cNvPr id="2" name="Picture 1">
          <a:extLst>
            <a:ext uri="{FF2B5EF4-FFF2-40B4-BE49-F238E27FC236}">
              <a16:creationId xmlns:a16="http://schemas.microsoft.com/office/drawing/2014/main" id="{ECEA74A6-2FA9-4D67-992B-9511B93AC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05" y="268942"/>
          <a:ext cx="1075765" cy="145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8"/>
  <sheetViews>
    <sheetView showGridLines="0" tabSelected="1" zoomScaleNormal="100" workbookViewId="0">
      <selection activeCell="C11" sqref="C11"/>
    </sheetView>
  </sheetViews>
  <sheetFormatPr defaultColWidth="8.77734375" defaultRowHeight="14.4" x14ac:dyDescent="0.3"/>
  <cols>
    <col min="1" max="1" width="8.77734375" style="2"/>
    <col min="2" max="2" width="5.44140625" style="44" customWidth="1"/>
    <col min="3" max="3" width="48" style="1" customWidth="1"/>
    <col min="4" max="4" width="4.5546875" style="3" customWidth="1"/>
    <col min="5" max="5" width="18.44140625" style="1" customWidth="1"/>
    <col min="6" max="6" width="8.44140625" style="2" customWidth="1"/>
    <col min="7" max="7" width="5.77734375" style="2" customWidth="1"/>
    <col min="8" max="8" width="8.44140625" style="2" customWidth="1"/>
    <col min="9" max="9" width="5.21875" style="2" customWidth="1"/>
    <col min="10" max="10" width="10.77734375" style="2" customWidth="1"/>
    <col min="11" max="11" width="3.5546875" style="2" customWidth="1"/>
    <col min="12" max="16384" width="8.77734375" style="2"/>
  </cols>
  <sheetData>
    <row r="1" spans="3:11" ht="15" thickBot="1" x14ac:dyDescent="0.35"/>
    <row r="2" spans="3:11" x14ac:dyDescent="0.3">
      <c r="C2" s="31" t="s">
        <v>0</v>
      </c>
      <c r="D2" s="32"/>
      <c r="E2" s="140"/>
      <c r="F2" s="37"/>
      <c r="G2" s="37"/>
      <c r="H2" s="37"/>
      <c r="I2" s="37"/>
      <c r="J2" s="37"/>
      <c r="K2" s="38"/>
    </row>
    <row r="3" spans="3:11" x14ac:dyDescent="0.3">
      <c r="C3" s="33" t="s">
        <v>2</v>
      </c>
      <c r="D3" s="6" t="s">
        <v>15</v>
      </c>
      <c r="E3" s="7">
        <v>10000000</v>
      </c>
      <c r="F3" s="136"/>
      <c r="G3" s="136"/>
      <c r="H3" s="136"/>
      <c r="I3" s="136"/>
      <c r="J3" s="136"/>
      <c r="K3" s="39"/>
    </row>
    <row r="4" spans="3:11" x14ac:dyDescent="0.3">
      <c r="C4" s="33" t="s">
        <v>1</v>
      </c>
      <c r="D4" s="6" t="s">
        <v>16</v>
      </c>
      <c r="E4" s="8">
        <v>2.5000000000000001E-2</v>
      </c>
      <c r="F4" s="136"/>
      <c r="G4" s="136"/>
      <c r="H4" s="136"/>
      <c r="I4" s="136"/>
      <c r="J4" s="136"/>
      <c r="K4" s="39"/>
    </row>
    <row r="5" spans="3:11" x14ac:dyDescent="0.3">
      <c r="C5" s="33" t="s">
        <v>37</v>
      </c>
      <c r="D5" s="6" t="s">
        <v>17</v>
      </c>
      <c r="E5" s="8">
        <v>5.0000000000000001E-3</v>
      </c>
      <c r="F5" s="136"/>
      <c r="G5" s="136"/>
      <c r="H5" s="136"/>
      <c r="I5" s="136"/>
      <c r="J5" s="136"/>
      <c r="K5" s="39"/>
    </row>
    <row r="6" spans="3:11" x14ac:dyDescent="0.3">
      <c r="C6" s="33" t="s">
        <v>55</v>
      </c>
      <c r="D6" s="6" t="s">
        <v>40</v>
      </c>
      <c r="E6" s="8">
        <v>2E-3</v>
      </c>
      <c r="F6" s="136"/>
      <c r="G6" s="136"/>
      <c r="H6" s="136"/>
      <c r="I6" s="136"/>
      <c r="J6" s="136"/>
      <c r="K6" s="39"/>
    </row>
    <row r="7" spans="3:11" ht="15" thickBot="1" x14ac:dyDescent="0.35">
      <c r="C7" s="141"/>
      <c r="D7" s="142"/>
      <c r="E7" s="5"/>
      <c r="F7" s="143"/>
      <c r="G7" s="144"/>
      <c r="H7" s="144"/>
      <c r="I7" s="144"/>
      <c r="J7" s="144"/>
      <c r="K7" s="145"/>
    </row>
    <row r="8" spans="3:11" ht="15" thickBot="1" x14ac:dyDescent="0.35">
      <c r="C8" s="137" t="s">
        <v>120</v>
      </c>
      <c r="D8" s="138"/>
      <c r="E8" s="139"/>
      <c r="F8" s="134" t="s">
        <v>12</v>
      </c>
      <c r="G8" s="135"/>
      <c r="H8" s="134" t="s">
        <v>13</v>
      </c>
      <c r="I8" s="135"/>
      <c r="J8" s="134" t="s">
        <v>14</v>
      </c>
      <c r="K8" s="135"/>
    </row>
    <row r="9" spans="3:11" x14ac:dyDescent="0.3">
      <c r="C9" s="91"/>
      <c r="D9" s="92"/>
      <c r="E9" s="92"/>
      <c r="F9" s="63" t="s">
        <v>3</v>
      </c>
      <c r="G9" s="64">
        <v>0.2</v>
      </c>
      <c r="H9" s="63" t="s">
        <v>4</v>
      </c>
      <c r="I9" s="64">
        <v>-0.2</v>
      </c>
      <c r="J9" s="63" t="s">
        <v>5</v>
      </c>
      <c r="K9" s="65">
        <v>0</v>
      </c>
    </row>
    <row r="10" spans="3:11" x14ac:dyDescent="0.3">
      <c r="C10" s="33" t="s">
        <v>11</v>
      </c>
      <c r="D10" s="6" t="s">
        <v>19</v>
      </c>
      <c r="E10" s="11" t="s">
        <v>29</v>
      </c>
      <c r="F10" s="80">
        <f>+$E$3</f>
        <v>10000000</v>
      </c>
      <c r="G10" s="80"/>
      <c r="H10" s="80">
        <f>+$E$3</f>
        <v>10000000</v>
      </c>
      <c r="I10" s="80"/>
      <c r="J10" s="80">
        <f>+$E$3</f>
        <v>10000000</v>
      </c>
      <c r="K10" s="81"/>
    </row>
    <row r="11" spans="3:11" x14ac:dyDescent="0.3">
      <c r="C11" s="33" t="s">
        <v>33</v>
      </c>
      <c r="D11" s="6" t="s">
        <v>20</v>
      </c>
      <c r="E11" s="11" t="s">
        <v>30</v>
      </c>
      <c r="F11" s="80">
        <f>F10*G9</f>
        <v>2000000</v>
      </c>
      <c r="G11" s="80"/>
      <c r="H11" s="80">
        <f>H10*I9</f>
        <v>-2000000</v>
      </c>
      <c r="I11" s="80"/>
      <c r="J11" s="87">
        <f>J10*K9</f>
        <v>0</v>
      </c>
      <c r="K11" s="88"/>
    </row>
    <row r="12" spans="3:11" x14ac:dyDescent="0.3">
      <c r="C12" s="33" t="s">
        <v>7</v>
      </c>
      <c r="D12" s="6" t="s">
        <v>21</v>
      </c>
      <c r="E12" s="11" t="s">
        <v>31</v>
      </c>
      <c r="F12" s="80">
        <f>F10+F11</f>
        <v>12000000</v>
      </c>
      <c r="G12" s="80"/>
      <c r="H12" s="80">
        <f>H10+H11</f>
        <v>8000000</v>
      </c>
      <c r="I12" s="80"/>
      <c r="J12" s="80">
        <f>J10+J11</f>
        <v>10000000</v>
      </c>
      <c r="K12" s="81"/>
    </row>
    <row r="13" spans="3:11" x14ac:dyDescent="0.3">
      <c r="C13" s="82"/>
      <c r="D13" s="83"/>
      <c r="E13" s="83"/>
      <c r="F13" s="83"/>
      <c r="G13" s="83"/>
      <c r="H13" s="83"/>
      <c r="I13" s="83"/>
      <c r="J13" s="83"/>
      <c r="K13" s="84"/>
    </row>
    <row r="14" spans="3:11" x14ac:dyDescent="0.3">
      <c r="C14" s="33" t="s">
        <v>62</v>
      </c>
      <c r="D14" s="6" t="s">
        <v>22</v>
      </c>
      <c r="E14" s="11" t="s">
        <v>32</v>
      </c>
      <c r="F14" s="89">
        <f>(F10+F12)/2</f>
        <v>11000000</v>
      </c>
      <c r="G14" s="89"/>
      <c r="H14" s="89">
        <f>(H10+H12)/2</f>
        <v>9000000</v>
      </c>
      <c r="I14" s="89"/>
      <c r="J14" s="89">
        <f>(J10+J12)/2</f>
        <v>10000000</v>
      </c>
      <c r="K14" s="90"/>
    </row>
    <row r="15" spans="3:11" x14ac:dyDescent="0.3">
      <c r="C15" s="82"/>
      <c r="D15" s="83"/>
      <c r="E15" s="83"/>
      <c r="F15" s="83"/>
      <c r="G15" s="83"/>
      <c r="H15" s="83"/>
      <c r="I15" s="83"/>
      <c r="J15" s="83"/>
      <c r="K15" s="84"/>
    </row>
    <row r="16" spans="3:11" x14ac:dyDescent="0.3">
      <c r="C16" s="33" t="s">
        <v>34</v>
      </c>
      <c r="D16" s="6" t="s">
        <v>23</v>
      </c>
      <c r="E16" s="11" t="s">
        <v>54</v>
      </c>
      <c r="F16" s="80">
        <f>+F14*-$E$5</f>
        <v>-55000</v>
      </c>
      <c r="G16" s="80"/>
      <c r="H16" s="80">
        <f>+H14*-$E$5</f>
        <v>-45000</v>
      </c>
      <c r="I16" s="80"/>
      <c r="J16" s="80">
        <f>+J14*-$E$5</f>
        <v>-50000</v>
      </c>
      <c r="K16" s="81"/>
    </row>
    <row r="17" spans="2:11" x14ac:dyDescent="0.3">
      <c r="C17" s="33" t="s">
        <v>55</v>
      </c>
      <c r="D17" s="6" t="s">
        <v>24</v>
      </c>
      <c r="E17" s="11" t="s">
        <v>56</v>
      </c>
      <c r="F17" s="80">
        <f>+F14*-$E$6</f>
        <v>-22000</v>
      </c>
      <c r="G17" s="80"/>
      <c r="H17" s="80">
        <f>+H14*-$E$6</f>
        <v>-18000</v>
      </c>
      <c r="I17" s="80"/>
      <c r="J17" s="80">
        <f>+J14*-$E$6</f>
        <v>-20000</v>
      </c>
      <c r="K17" s="81"/>
    </row>
    <row r="18" spans="2:11" x14ac:dyDescent="0.3">
      <c r="C18" s="33" t="s">
        <v>35</v>
      </c>
      <c r="D18" s="6" t="s">
        <v>25</v>
      </c>
      <c r="E18" s="5" t="s">
        <v>57</v>
      </c>
      <c r="F18" s="80">
        <f>+(F14+F16+F17)*-$E$4</f>
        <v>-273075</v>
      </c>
      <c r="G18" s="80"/>
      <c r="H18" s="80">
        <f>+(H14+H16+H17)*-$E$4</f>
        <v>-223425</v>
      </c>
      <c r="I18" s="80"/>
      <c r="J18" s="80">
        <f>+(J14+J16+J17)*-$E$4</f>
        <v>-248250</v>
      </c>
      <c r="K18" s="81"/>
    </row>
    <row r="19" spans="2:11" x14ac:dyDescent="0.3">
      <c r="C19" s="33" t="s">
        <v>8</v>
      </c>
      <c r="D19" s="6" t="s">
        <v>26</v>
      </c>
      <c r="E19" s="5" t="s">
        <v>58</v>
      </c>
      <c r="F19" s="80">
        <f>+F16+F18+F17</f>
        <v>-350075</v>
      </c>
      <c r="G19" s="80"/>
      <c r="H19" s="80">
        <f>+H16+H18+H17</f>
        <v>-286425</v>
      </c>
      <c r="I19" s="80"/>
      <c r="J19" s="80">
        <f>+J16+J18+J17</f>
        <v>-318250</v>
      </c>
      <c r="K19" s="81"/>
    </row>
    <row r="20" spans="2:11" x14ac:dyDescent="0.3">
      <c r="C20" s="82"/>
      <c r="D20" s="83"/>
      <c r="E20" s="83"/>
      <c r="F20" s="83"/>
      <c r="G20" s="83"/>
      <c r="H20" s="83"/>
      <c r="I20" s="83"/>
      <c r="J20" s="83"/>
      <c r="K20" s="84"/>
    </row>
    <row r="21" spans="2:11" x14ac:dyDescent="0.3">
      <c r="C21" s="33" t="s">
        <v>9</v>
      </c>
      <c r="D21" s="6" t="s">
        <v>27</v>
      </c>
      <c r="E21" s="5" t="s">
        <v>66</v>
      </c>
      <c r="F21" s="80">
        <f>F12+F19</f>
        <v>11649925</v>
      </c>
      <c r="G21" s="80"/>
      <c r="H21" s="80">
        <f>H12+H19</f>
        <v>7713575</v>
      </c>
      <c r="I21" s="80"/>
      <c r="J21" s="80">
        <f>J12+J19</f>
        <v>9681750</v>
      </c>
      <c r="K21" s="81"/>
    </row>
    <row r="22" spans="2:11" x14ac:dyDescent="0.3">
      <c r="C22" s="33" t="s">
        <v>10</v>
      </c>
      <c r="D22" s="6" t="s">
        <v>28</v>
      </c>
      <c r="E22" s="5" t="s">
        <v>67</v>
      </c>
      <c r="F22" s="85">
        <f>+F21/F10-1</f>
        <v>0.1649925000000001</v>
      </c>
      <c r="G22" s="85"/>
      <c r="H22" s="85">
        <f>+H21/H10-1</f>
        <v>-0.22864249999999997</v>
      </c>
      <c r="I22" s="85"/>
      <c r="J22" s="85">
        <f>+J21/J10-1</f>
        <v>-3.1824999999999992E-2</v>
      </c>
      <c r="K22" s="86"/>
    </row>
    <row r="23" spans="2:11" x14ac:dyDescent="0.3">
      <c r="C23" s="33"/>
      <c r="D23" s="6"/>
      <c r="E23" s="5"/>
      <c r="F23" s="12"/>
      <c r="G23" s="12"/>
      <c r="H23" s="12"/>
      <c r="I23" s="12"/>
      <c r="J23" s="12"/>
      <c r="K23" s="34"/>
    </row>
    <row r="24" spans="2:11" ht="15" thickBot="1" x14ac:dyDescent="0.35">
      <c r="B24" s="47"/>
      <c r="C24" s="71" t="s">
        <v>87</v>
      </c>
      <c r="D24" s="72"/>
      <c r="E24" s="72"/>
      <c r="F24" s="72"/>
      <c r="G24" s="72"/>
      <c r="H24" s="72"/>
      <c r="I24" s="72"/>
      <c r="J24" s="72"/>
      <c r="K24" s="73"/>
    </row>
    <row r="25" spans="2:11" s="4" customFormat="1" ht="41.25" customHeight="1" thickBot="1" x14ac:dyDescent="0.35">
      <c r="B25" s="48">
        <v>1</v>
      </c>
      <c r="C25" s="74" t="s">
        <v>118</v>
      </c>
      <c r="D25" s="75"/>
      <c r="E25" s="75"/>
      <c r="F25" s="75"/>
      <c r="G25" s="75"/>
      <c r="H25" s="75"/>
      <c r="I25" s="75"/>
      <c r="J25" s="75"/>
      <c r="K25" s="76"/>
    </row>
    <row r="26" spans="2:11" s="4" customFormat="1" ht="37.5" customHeight="1" thickBot="1" x14ac:dyDescent="0.35">
      <c r="B26" s="48">
        <f t="shared" ref="B26:B28" si="0">+B25+1</f>
        <v>2</v>
      </c>
      <c r="C26" s="74" t="s">
        <v>50</v>
      </c>
      <c r="D26" s="75"/>
      <c r="E26" s="75"/>
      <c r="F26" s="75"/>
      <c r="G26" s="75"/>
      <c r="H26" s="75"/>
      <c r="I26" s="75"/>
      <c r="J26" s="75"/>
      <c r="K26" s="76"/>
    </row>
    <row r="27" spans="2:11" s="4" customFormat="1" ht="33.75" customHeight="1" thickBot="1" x14ac:dyDescent="0.35">
      <c r="B27" s="48">
        <f t="shared" si="0"/>
        <v>3</v>
      </c>
      <c r="C27" s="74" t="s">
        <v>61</v>
      </c>
      <c r="D27" s="75"/>
      <c r="E27" s="75"/>
      <c r="F27" s="75"/>
      <c r="G27" s="75"/>
      <c r="H27" s="75"/>
      <c r="I27" s="75"/>
      <c r="J27" s="75"/>
      <c r="K27" s="76"/>
    </row>
    <row r="28" spans="2:11" s="4" customFormat="1" ht="29.25" customHeight="1" thickBot="1" x14ac:dyDescent="0.35">
      <c r="B28" s="48">
        <f t="shared" si="0"/>
        <v>4</v>
      </c>
      <c r="C28" s="77" t="s">
        <v>119</v>
      </c>
      <c r="D28" s="78"/>
      <c r="E28" s="78"/>
      <c r="F28" s="78"/>
      <c r="G28" s="78"/>
      <c r="H28" s="78"/>
      <c r="I28" s="78"/>
      <c r="J28" s="78"/>
      <c r="K28" s="79"/>
    </row>
  </sheetData>
  <mergeCells count="42">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24:K24"/>
    <mergeCell ref="C25:K25"/>
    <mergeCell ref="C26:K26"/>
    <mergeCell ref="C27:K27"/>
    <mergeCell ref="C28:K28"/>
  </mergeCells>
  <printOptions horizontalCentered="1"/>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K5" sqref="K5"/>
    </sheetView>
  </sheetViews>
  <sheetFormatPr defaultColWidth="8.77734375" defaultRowHeight="14.4" x14ac:dyDescent="0.3"/>
  <cols>
    <col min="1" max="1" width="8.77734375" style="2"/>
    <col min="2" max="2" width="5.44140625" style="44" customWidth="1"/>
    <col min="3" max="3" width="56.21875" style="1" customWidth="1"/>
    <col min="4" max="4" width="4.5546875" style="3" customWidth="1"/>
    <col min="5" max="5" width="17.77734375" style="1" customWidth="1"/>
    <col min="6" max="6" width="10.44140625" style="2" bestFit="1" customWidth="1"/>
    <col min="7" max="7" width="4.44140625" style="2" bestFit="1" customWidth="1"/>
    <col min="8" max="8" width="10.44140625" style="2" customWidth="1"/>
    <col min="9" max="9" width="5.21875" style="2" bestFit="1" customWidth="1"/>
    <col min="10" max="10" width="12.21875" style="2" customWidth="1"/>
    <col min="11" max="11" width="3.5546875" style="2" bestFit="1" customWidth="1"/>
    <col min="12" max="12" width="9.77734375" style="2" bestFit="1" customWidth="1"/>
    <col min="13" max="13" width="3.5546875" style="2" bestFit="1" customWidth="1"/>
    <col min="14" max="16384" width="8.77734375" style="2"/>
  </cols>
  <sheetData>
    <row r="1" spans="3:13" ht="15" thickBot="1" x14ac:dyDescent="0.35"/>
    <row r="2" spans="3:13" x14ac:dyDescent="0.3">
      <c r="C2" s="31" t="s">
        <v>0</v>
      </c>
      <c r="D2" s="150"/>
      <c r="E2" s="31"/>
      <c r="F2" s="37"/>
      <c r="G2" s="37"/>
      <c r="H2" s="37"/>
      <c r="I2" s="37"/>
      <c r="J2" s="37"/>
      <c r="K2" s="37"/>
      <c r="L2" s="37"/>
      <c r="M2" s="38"/>
    </row>
    <row r="3" spans="3:13" x14ac:dyDescent="0.3">
      <c r="C3" s="33" t="s">
        <v>2</v>
      </c>
      <c r="D3" s="151" t="s">
        <v>15</v>
      </c>
      <c r="E3" s="153">
        <v>10000000</v>
      </c>
      <c r="F3" s="136"/>
      <c r="G3" s="136"/>
      <c r="H3" s="136"/>
      <c r="I3" s="136"/>
      <c r="J3" s="136"/>
      <c r="K3" s="136"/>
      <c r="L3" s="136"/>
      <c r="M3" s="39"/>
    </row>
    <row r="4" spans="3:13" x14ac:dyDescent="0.3">
      <c r="C4" s="33" t="s">
        <v>1</v>
      </c>
      <c r="D4" s="151" t="s">
        <v>16</v>
      </c>
      <c r="E4" s="154">
        <v>1.4999999999999999E-2</v>
      </c>
      <c r="F4" s="136"/>
      <c r="G4" s="136"/>
      <c r="H4" s="136"/>
      <c r="I4" s="136"/>
      <c r="J4" s="136"/>
      <c r="K4" s="136"/>
      <c r="L4" s="136"/>
      <c r="M4" s="39"/>
    </row>
    <row r="5" spans="3:13" x14ac:dyDescent="0.3">
      <c r="C5" s="33" t="s">
        <v>6</v>
      </c>
      <c r="D5" s="151" t="s">
        <v>17</v>
      </c>
      <c r="E5" s="154">
        <v>5.0000000000000001E-3</v>
      </c>
      <c r="F5" s="136"/>
      <c r="G5" s="136"/>
      <c r="H5" s="136"/>
      <c r="I5" s="136"/>
      <c r="J5" s="136"/>
      <c r="K5" s="136"/>
      <c r="L5" s="136"/>
      <c r="M5" s="39"/>
    </row>
    <row r="6" spans="3:13" x14ac:dyDescent="0.3">
      <c r="C6" s="33" t="s">
        <v>38</v>
      </c>
      <c r="D6" s="151" t="s">
        <v>40</v>
      </c>
      <c r="E6" s="154">
        <v>0.15</v>
      </c>
      <c r="F6" s="136"/>
      <c r="G6" s="136"/>
      <c r="H6" s="136"/>
      <c r="I6" s="136"/>
      <c r="J6" s="136"/>
      <c r="K6" s="136"/>
      <c r="L6" s="136"/>
      <c r="M6" s="39"/>
    </row>
    <row r="7" spans="3:13" x14ac:dyDescent="0.3">
      <c r="C7" s="33" t="s">
        <v>39</v>
      </c>
      <c r="D7" s="151" t="s">
        <v>41</v>
      </c>
      <c r="E7" s="154">
        <v>0.1</v>
      </c>
      <c r="F7" s="136"/>
      <c r="G7" s="136"/>
      <c r="H7" s="136"/>
      <c r="I7" s="136"/>
      <c r="J7" s="136"/>
      <c r="K7" s="136"/>
      <c r="L7" s="136"/>
      <c r="M7" s="39"/>
    </row>
    <row r="8" spans="3:13" ht="15" thickBot="1" x14ac:dyDescent="0.35">
      <c r="C8" s="33" t="s">
        <v>55</v>
      </c>
      <c r="D8" s="151" t="s">
        <v>64</v>
      </c>
      <c r="E8" s="155">
        <v>2E-3</v>
      </c>
      <c r="F8" s="144"/>
      <c r="G8" s="144"/>
      <c r="H8" s="144"/>
      <c r="I8" s="144"/>
      <c r="J8" s="144"/>
      <c r="K8" s="144"/>
      <c r="L8" s="144"/>
      <c r="M8" s="145"/>
    </row>
    <row r="9" spans="3:13" ht="15" thickBot="1" x14ac:dyDescent="0.35">
      <c r="C9" s="33"/>
      <c r="D9" s="6"/>
      <c r="E9" s="152"/>
      <c r="F9" s="149"/>
      <c r="G9" s="146"/>
      <c r="H9" s="147"/>
      <c r="I9" s="147"/>
      <c r="J9" s="147"/>
      <c r="K9" s="147"/>
      <c r="L9" s="147"/>
      <c r="M9" s="148"/>
    </row>
    <row r="10" spans="3:13" ht="15" thickBot="1" x14ac:dyDescent="0.35">
      <c r="C10" s="91" t="s">
        <v>78</v>
      </c>
      <c r="D10" s="92"/>
      <c r="E10" s="93"/>
      <c r="F10" s="99" t="s">
        <v>12</v>
      </c>
      <c r="G10" s="100"/>
      <c r="H10" s="99" t="s">
        <v>13</v>
      </c>
      <c r="I10" s="100"/>
      <c r="J10" s="99" t="s">
        <v>14</v>
      </c>
      <c r="K10" s="100"/>
      <c r="L10" s="12"/>
      <c r="M10" s="34"/>
    </row>
    <row r="11" spans="3:13" x14ac:dyDescent="0.3">
      <c r="C11" s="91"/>
      <c r="D11" s="92"/>
      <c r="E11" s="92"/>
      <c r="F11" s="63" t="s">
        <v>3</v>
      </c>
      <c r="G11" s="64">
        <v>0.2</v>
      </c>
      <c r="H11" s="9" t="s">
        <v>4</v>
      </c>
      <c r="I11" s="10">
        <v>-0.2</v>
      </c>
      <c r="J11" s="9" t="s">
        <v>5</v>
      </c>
      <c r="K11" s="10">
        <v>0</v>
      </c>
      <c r="L11" s="12"/>
      <c r="M11" s="34"/>
    </row>
    <row r="12" spans="3:13" x14ac:dyDescent="0.3">
      <c r="C12" s="33" t="s">
        <v>11</v>
      </c>
      <c r="D12" s="6" t="s">
        <v>19</v>
      </c>
      <c r="E12" s="11" t="s">
        <v>29</v>
      </c>
      <c r="F12" s="80">
        <f>+$E$3</f>
        <v>10000000</v>
      </c>
      <c r="G12" s="80"/>
      <c r="H12" s="80">
        <f>+$E$3</f>
        <v>10000000</v>
      </c>
      <c r="I12" s="80"/>
      <c r="J12" s="80">
        <f>+$E$3</f>
        <v>10000000</v>
      </c>
      <c r="K12" s="80"/>
      <c r="L12" s="12"/>
      <c r="M12" s="34"/>
    </row>
    <row r="13" spans="3:13" x14ac:dyDescent="0.3">
      <c r="C13" s="33" t="s">
        <v>33</v>
      </c>
      <c r="D13" s="6" t="s">
        <v>20</v>
      </c>
      <c r="E13" s="11" t="s">
        <v>30</v>
      </c>
      <c r="F13" s="80">
        <f>F12*G11</f>
        <v>2000000</v>
      </c>
      <c r="G13" s="80"/>
      <c r="H13" s="80">
        <f>H12*I11</f>
        <v>-2000000</v>
      </c>
      <c r="I13" s="80"/>
      <c r="J13" s="87">
        <f>J12*K11</f>
        <v>0</v>
      </c>
      <c r="K13" s="87"/>
      <c r="L13" s="12"/>
      <c r="M13" s="34"/>
    </row>
    <row r="14" spans="3:13" x14ac:dyDescent="0.3">
      <c r="C14" s="33" t="s">
        <v>7</v>
      </c>
      <c r="D14" s="6" t="s">
        <v>21</v>
      </c>
      <c r="E14" s="11" t="s">
        <v>31</v>
      </c>
      <c r="F14" s="80">
        <f>F12+F13</f>
        <v>12000000</v>
      </c>
      <c r="G14" s="80"/>
      <c r="H14" s="80">
        <f>H12+H13</f>
        <v>8000000</v>
      </c>
      <c r="I14" s="80"/>
      <c r="J14" s="80">
        <f>J12+J13</f>
        <v>10000000</v>
      </c>
      <c r="K14" s="80"/>
      <c r="L14" s="12"/>
      <c r="M14" s="34"/>
    </row>
    <row r="15" spans="3:13" x14ac:dyDescent="0.3">
      <c r="C15" s="82"/>
      <c r="D15" s="83"/>
      <c r="E15" s="83"/>
      <c r="F15" s="83"/>
      <c r="G15" s="83"/>
      <c r="H15" s="83"/>
      <c r="I15" s="83"/>
      <c r="J15" s="83"/>
      <c r="K15" s="83"/>
      <c r="L15" s="12"/>
      <c r="M15" s="34"/>
    </row>
    <row r="16" spans="3:13" x14ac:dyDescent="0.3">
      <c r="C16" s="33" t="s">
        <v>18</v>
      </c>
      <c r="D16" s="6" t="s">
        <v>22</v>
      </c>
      <c r="E16" s="11" t="s">
        <v>32</v>
      </c>
      <c r="F16" s="89">
        <f>(F12+F14)/2</f>
        <v>11000000</v>
      </c>
      <c r="G16" s="89"/>
      <c r="H16" s="89">
        <f>(H12+H14)/2</f>
        <v>9000000</v>
      </c>
      <c r="I16" s="89"/>
      <c r="J16" s="89">
        <f>(J12+J14)/2</f>
        <v>10000000</v>
      </c>
      <c r="K16" s="89"/>
      <c r="L16" s="12"/>
      <c r="M16" s="34"/>
    </row>
    <row r="17" spans="3:13" x14ac:dyDescent="0.3">
      <c r="C17" s="82"/>
      <c r="D17" s="83"/>
      <c r="E17" s="83"/>
      <c r="F17" s="83"/>
      <c r="G17" s="83"/>
      <c r="H17" s="83"/>
      <c r="I17" s="83"/>
      <c r="J17" s="83"/>
      <c r="K17" s="83"/>
      <c r="L17" s="12"/>
      <c r="M17" s="34"/>
    </row>
    <row r="18" spans="3:13" x14ac:dyDescent="0.3">
      <c r="C18" s="33" t="s">
        <v>34</v>
      </c>
      <c r="D18" s="6" t="s">
        <v>23</v>
      </c>
      <c r="E18" s="11" t="s">
        <v>54</v>
      </c>
      <c r="F18" s="80">
        <f>+F16*-$E$5</f>
        <v>-55000</v>
      </c>
      <c r="G18" s="80"/>
      <c r="H18" s="80">
        <f>+H16*-$E$5</f>
        <v>-45000</v>
      </c>
      <c r="I18" s="80"/>
      <c r="J18" s="80">
        <f>+J16*-$E$5</f>
        <v>-50000</v>
      </c>
      <c r="K18" s="80"/>
      <c r="L18" s="12"/>
      <c r="M18" s="34"/>
    </row>
    <row r="19" spans="3:13" x14ac:dyDescent="0.3">
      <c r="C19" s="33" t="s">
        <v>55</v>
      </c>
      <c r="D19" s="6" t="s">
        <v>24</v>
      </c>
      <c r="E19" s="11" t="s">
        <v>65</v>
      </c>
      <c r="F19" s="80">
        <f>+F16*-$E$8</f>
        <v>-22000</v>
      </c>
      <c r="G19" s="80"/>
      <c r="H19" s="80">
        <f>+H16*-$E$8</f>
        <v>-18000</v>
      </c>
      <c r="I19" s="80"/>
      <c r="J19" s="80">
        <f>+J16*-$E$8</f>
        <v>-20000</v>
      </c>
      <c r="K19" s="80"/>
      <c r="L19" s="12"/>
      <c r="M19" s="34"/>
    </row>
    <row r="20" spans="3:13" x14ac:dyDescent="0.3">
      <c r="C20" s="33" t="s">
        <v>35</v>
      </c>
      <c r="D20" s="6" t="s">
        <v>25</v>
      </c>
      <c r="E20" s="5" t="s">
        <v>57</v>
      </c>
      <c r="F20" s="80">
        <f>+(F16+F18+F19)*-$E$4</f>
        <v>-163845</v>
      </c>
      <c r="G20" s="80"/>
      <c r="H20" s="80">
        <f>+(H16+H18+H19)*-$E$4</f>
        <v>-134055</v>
      </c>
      <c r="I20" s="80"/>
      <c r="J20" s="80">
        <f>+(J16+J18+J19)*-$E$4</f>
        <v>-148950</v>
      </c>
      <c r="K20" s="80"/>
      <c r="L20" s="12"/>
      <c r="M20" s="34"/>
    </row>
    <row r="21" spans="3:13" x14ac:dyDescent="0.3">
      <c r="C21" s="33" t="s">
        <v>68</v>
      </c>
      <c r="D21" s="6" t="s">
        <v>26</v>
      </c>
      <c r="E21" s="5" t="s">
        <v>58</v>
      </c>
      <c r="F21" s="80">
        <f>+F18+F20+F19</f>
        <v>-240845</v>
      </c>
      <c r="G21" s="80"/>
      <c r="H21" s="80">
        <f>+H18+H20+H19</f>
        <v>-197055</v>
      </c>
      <c r="I21" s="80"/>
      <c r="J21" s="80">
        <f>+J18+J20+J19</f>
        <v>-218950</v>
      </c>
      <c r="K21" s="80"/>
      <c r="L21" s="12"/>
      <c r="M21" s="34"/>
    </row>
    <row r="22" spans="3:13" x14ac:dyDescent="0.3">
      <c r="C22" s="82"/>
      <c r="D22" s="83"/>
      <c r="E22" s="83"/>
      <c r="F22" s="83"/>
      <c r="G22" s="83"/>
      <c r="H22" s="83"/>
      <c r="I22" s="83"/>
      <c r="J22" s="83"/>
      <c r="K22" s="83"/>
      <c r="L22" s="12"/>
      <c r="M22" s="34"/>
    </row>
    <row r="23" spans="3:13" x14ac:dyDescent="0.3">
      <c r="C23" s="33" t="s">
        <v>42</v>
      </c>
      <c r="D23" s="6" t="s">
        <v>27</v>
      </c>
      <c r="E23" s="5" t="s">
        <v>66</v>
      </c>
      <c r="F23" s="80">
        <f>F14+F21</f>
        <v>11759155</v>
      </c>
      <c r="G23" s="80"/>
      <c r="H23" s="80">
        <f>H14+H21</f>
        <v>7802945</v>
      </c>
      <c r="I23" s="80"/>
      <c r="J23" s="80">
        <f>J14+J21</f>
        <v>9781050</v>
      </c>
      <c r="K23" s="80"/>
      <c r="L23" s="12"/>
      <c r="M23" s="34"/>
    </row>
    <row r="24" spans="3:13" ht="28.8" x14ac:dyDescent="0.3">
      <c r="C24" s="33" t="s">
        <v>70</v>
      </c>
      <c r="D24" s="6" t="s">
        <v>28</v>
      </c>
      <c r="E24" s="5"/>
      <c r="F24" s="80">
        <f>F12</f>
        <v>10000000</v>
      </c>
      <c r="G24" s="80"/>
      <c r="H24" s="80">
        <f>H12</f>
        <v>10000000</v>
      </c>
      <c r="I24" s="80"/>
      <c r="J24" s="80">
        <f>J12</f>
        <v>10000000</v>
      </c>
      <c r="K24" s="80"/>
      <c r="L24" s="12"/>
      <c r="M24" s="34"/>
    </row>
    <row r="25" spans="3:13" x14ac:dyDescent="0.3">
      <c r="C25" s="36" t="s">
        <v>71</v>
      </c>
      <c r="D25" s="6" t="s">
        <v>44</v>
      </c>
      <c r="E25" s="13" t="s">
        <v>69</v>
      </c>
      <c r="F25" s="80">
        <f>(F24*$E$7)</f>
        <v>1000000</v>
      </c>
      <c r="G25" s="80"/>
      <c r="H25" s="80">
        <f>(H24*$E$7)</f>
        <v>1000000</v>
      </c>
      <c r="I25" s="80"/>
      <c r="J25" s="80">
        <f>(J24*$E$7)</f>
        <v>1000000</v>
      </c>
      <c r="K25" s="80"/>
      <c r="L25" s="12"/>
      <c r="M25" s="34"/>
    </row>
    <row r="26" spans="3:13" ht="28.8" x14ac:dyDescent="0.3">
      <c r="C26" s="33" t="s">
        <v>72</v>
      </c>
      <c r="D26" s="6" t="s">
        <v>45</v>
      </c>
      <c r="E26" s="5" t="s">
        <v>73</v>
      </c>
      <c r="F26" s="80" t="str">
        <f>IF(F23&gt;(F24+F25),("Yes"),("No Pfee"))</f>
        <v>Yes</v>
      </c>
      <c r="G26" s="80"/>
      <c r="H26" s="80" t="str">
        <f>IF(H23&gt;(H24+H25),("Yes"),("No Pfee"))</f>
        <v>No Pfee</v>
      </c>
      <c r="I26" s="80"/>
      <c r="J26" s="80" t="str">
        <f>IF(J23&gt;(J24+J25),("Yes"),("No Pfee"))</f>
        <v>No Pfee</v>
      </c>
      <c r="K26" s="80"/>
      <c r="L26" s="12"/>
      <c r="M26" s="34"/>
    </row>
    <row r="27" spans="3:13" x14ac:dyDescent="0.3">
      <c r="C27" s="97" t="s">
        <v>43</v>
      </c>
      <c r="D27" s="98"/>
      <c r="E27" s="98"/>
      <c r="F27" s="98"/>
      <c r="G27" s="98"/>
      <c r="H27" s="98"/>
      <c r="I27" s="98"/>
      <c r="J27" s="98"/>
      <c r="K27" s="98"/>
      <c r="L27" s="12"/>
      <c r="M27" s="34"/>
    </row>
    <row r="28" spans="3:13" x14ac:dyDescent="0.3">
      <c r="C28" s="33" t="s">
        <v>52</v>
      </c>
      <c r="D28" s="6" t="s">
        <v>46</v>
      </c>
      <c r="E28" s="5" t="s">
        <v>74</v>
      </c>
      <c r="F28" s="80">
        <f>+IF(F26="Yes",(F23-F24-F25),(0))</f>
        <v>759155</v>
      </c>
      <c r="G28" s="80"/>
      <c r="H28" s="80">
        <f>+IF(H26="Yes",(H23-H24-H25),(0))</f>
        <v>0</v>
      </c>
      <c r="I28" s="80"/>
      <c r="J28" s="80">
        <f>+IF(J26="Yes",(J23-J24-J25),(0))</f>
        <v>0</v>
      </c>
      <c r="K28" s="80"/>
      <c r="L28" s="12"/>
      <c r="M28" s="34"/>
    </row>
    <row r="29" spans="3:13" x14ac:dyDescent="0.3">
      <c r="C29" s="36" t="s">
        <v>47</v>
      </c>
      <c r="D29" s="6" t="s">
        <v>48</v>
      </c>
      <c r="E29" s="13" t="s">
        <v>75</v>
      </c>
      <c r="F29" s="80">
        <f>+F28*-$E$6</f>
        <v>-113873.25</v>
      </c>
      <c r="G29" s="80"/>
      <c r="H29" s="80">
        <f>+H28*-$E$6</f>
        <v>0</v>
      </c>
      <c r="I29" s="80"/>
      <c r="J29" s="80">
        <f>+J28*-$E$6</f>
        <v>0</v>
      </c>
      <c r="K29" s="80"/>
      <c r="L29" s="12"/>
      <c r="M29" s="34"/>
    </row>
    <row r="30" spans="3:13" x14ac:dyDescent="0.3">
      <c r="C30" s="35"/>
      <c r="D30" s="6"/>
      <c r="E30" s="6"/>
      <c r="F30" s="6"/>
      <c r="G30" s="6"/>
      <c r="H30" s="6"/>
      <c r="I30" s="6"/>
      <c r="J30" s="6"/>
      <c r="K30" s="6"/>
      <c r="L30" s="12"/>
      <c r="M30" s="34"/>
    </row>
    <row r="31" spans="3:13" ht="28.8" x14ac:dyDescent="0.3">
      <c r="C31" s="33" t="s">
        <v>53</v>
      </c>
      <c r="D31" s="6" t="s">
        <v>49</v>
      </c>
      <c r="E31" s="5" t="s">
        <v>76</v>
      </c>
      <c r="F31" s="80">
        <f>+F23+F29</f>
        <v>11645281.75</v>
      </c>
      <c r="G31" s="80"/>
      <c r="H31" s="80">
        <f>+H23+H29</f>
        <v>7802945</v>
      </c>
      <c r="I31" s="80"/>
      <c r="J31" s="80">
        <f>+J23+J29</f>
        <v>9781050</v>
      </c>
      <c r="K31" s="80"/>
      <c r="L31" s="12"/>
      <c r="M31" s="34"/>
    </row>
    <row r="32" spans="3:13" x14ac:dyDescent="0.3">
      <c r="C32" s="33" t="s">
        <v>10</v>
      </c>
      <c r="D32" s="6" t="s">
        <v>51</v>
      </c>
      <c r="E32" s="5" t="s">
        <v>77</v>
      </c>
      <c r="F32" s="85">
        <f>+F31/F12-1</f>
        <v>0.16452817500000005</v>
      </c>
      <c r="G32" s="85"/>
      <c r="H32" s="85">
        <f>+H31/H12-1</f>
        <v>-0.2197055</v>
      </c>
      <c r="I32" s="85"/>
      <c r="J32" s="85">
        <f>+J31/J12-1</f>
        <v>-2.1894999999999998E-2</v>
      </c>
      <c r="K32" s="85"/>
      <c r="L32" s="12"/>
      <c r="M32" s="34"/>
    </row>
    <row r="33" spans="2:13" x14ac:dyDescent="0.3">
      <c r="C33" s="35"/>
      <c r="D33" s="6"/>
      <c r="E33" s="6"/>
      <c r="F33" s="6"/>
      <c r="G33" s="6"/>
      <c r="H33" s="6"/>
      <c r="I33" s="6"/>
      <c r="J33" s="6"/>
      <c r="K33" s="6"/>
      <c r="L33" s="12"/>
      <c r="M33" s="34"/>
    </row>
    <row r="34" spans="2:13" ht="28.8" x14ac:dyDescent="0.3">
      <c r="C34" s="33" t="s">
        <v>110</v>
      </c>
      <c r="D34" s="6" t="s">
        <v>79</v>
      </c>
      <c r="E34" s="5" t="s">
        <v>86</v>
      </c>
      <c r="F34" s="80">
        <f>+MAX(F24,F31)</f>
        <v>11645281.75</v>
      </c>
      <c r="G34" s="80"/>
      <c r="H34" s="80">
        <f>+MAX(H24,H31)</f>
        <v>10000000</v>
      </c>
      <c r="I34" s="80"/>
      <c r="J34" s="80">
        <f>+MAX(J24,J31)</f>
        <v>10000000</v>
      </c>
      <c r="K34" s="80"/>
      <c r="L34" s="12"/>
      <c r="M34" s="34"/>
    </row>
    <row r="35" spans="2:13" ht="28.8" x14ac:dyDescent="0.3">
      <c r="C35" s="33" t="s">
        <v>111</v>
      </c>
      <c r="D35" s="6" t="s">
        <v>79</v>
      </c>
      <c r="E35" s="5" t="s">
        <v>85</v>
      </c>
      <c r="F35" s="80">
        <f>+MAX(F23,F24)</f>
        <v>11759155</v>
      </c>
      <c r="G35" s="80"/>
      <c r="H35" s="80">
        <f>+MAX(H23,H24)</f>
        <v>10000000</v>
      </c>
      <c r="I35" s="80"/>
      <c r="J35" s="80">
        <f>+MAX(J23,J24)</f>
        <v>10000000</v>
      </c>
      <c r="K35" s="80"/>
      <c r="L35" s="12"/>
      <c r="M35" s="34"/>
    </row>
    <row r="36" spans="2:13" x14ac:dyDescent="0.3">
      <c r="C36" s="33"/>
      <c r="D36" s="6"/>
      <c r="E36" s="5"/>
      <c r="F36" s="12"/>
      <c r="G36" s="12"/>
      <c r="H36" s="12"/>
      <c r="I36" s="12"/>
      <c r="J36" s="12"/>
      <c r="K36" s="12"/>
      <c r="L36" s="12"/>
      <c r="M36" s="34"/>
    </row>
    <row r="37" spans="2:13" ht="15" thickBot="1" x14ac:dyDescent="0.35">
      <c r="B37" s="45"/>
      <c r="C37" s="59" t="s">
        <v>87</v>
      </c>
      <c r="D37" s="60"/>
      <c r="E37" s="61"/>
      <c r="F37" s="61"/>
      <c r="G37" s="61"/>
      <c r="H37" s="61"/>
      <c r="I37" s="61"/>
      <c r="J37" s="61"/>
      <c r="K37" s="61"/>
      <c r="L37" s="61"/>
      <c r="M37" s="62"/>
    </row>
    <row r="38" spans="2:13" ht="34.5" customHeight="1" thickBot="1" x14ac:dyDescent="0.35">
      <c r="B38" s="46">
        <v>1</v>
      </c>
      <c r="C38" s="74" t="s">
        <v>117</v>
      </c>
      <c r="D38" s="75"/>
      <c r="E38" s="75"/>
      <c r="F38" s="75"/>
      <c r="G38" s="75"/>
      <c r="H38" s="75"/>
      <c r="I38" s="75"/>
      <c r="J38" s="75"/>
      <c r="K38" s="75"/>
      <c r="L38" s="75"/>
      <c r="M38" s="76"/>
    </row>
    <row r="39" spans="2:13" ht="33.75" customHeight="1" thickBot="1" x14ac:dyDescent="0.35">
      <c r="B39" s="46">
        <f t="shared" ref="B39:B48" si="0">+B38+1</f>
        <v>2</v>
      </c>
      <c r="C39" s="74" t="s">
        <v>60</v>
      </c>
      <c r="D39" s="75"/>
      <c r="E39" s="75"/>
      <c r="F39" s="75"/>
      <c r="G39" s="75"/>
      <c r="H39" s="75"/>
      <c r="I39" s="75"/>
      <c r="J39" s="75"/>
      <c r="K39" s="75"/>
      <c r="L39" s="75"/>
      <c r="M39" s="76"/>
    </row>
    <row r="40" spans="2:13" ht="13.5" customHeight="1" thickBot="1" x14ac:dyDescent="0.35">
      <c r="B40" s="46">
        <f t="shared" si="0"/>
        <v>3</v>
      </c>
      <c r="C40" s="74" t="s">
        <v>59</v>
      </c>
      <c r="D40" s="75"/>
      <c r="E40" s="75"/>
      <c r="F40" s="75"/>
      <c r="G40" s="75"/>
      <c r="H40" s="75"/>
      <c r="I40" s="75"/>
      <c r="J40" s="75"/>
      <c r="K40" s="75"/>
      <c r="L40" s="75"/>
      <c r="M40" s="76"/>
    </row>
    <row r="41" spans="2:13" ht="35.25" customHeight="1" thickBot="1" x14ac:dyDescent="0.35">
      <c r="B41" s="46">
        <f t="shared" si="0"/>
        <v>4</v>
      </c>
      <c r="C41" s="74" t="s">
        <v>36</v>
      </c>
      <c r="D41" s="75"/>
      <c r="E41" s="75"/>
      <c r="F41" s="75"/>
      <c r="G41" s="75"/>
      <c r="H41" s="75"/>
      <c r="I41" s="75"/>
      <c r="J41" s="75"/>
      <c r="K41" s="75"/>
      <c r="L41" s="75"/>
      <c r="M41" s="76"/>
    </row>
    <row r="42" spans="2:13" ht="33" customHeight="1" thickBot="1" x14ac:dyDescent="0.35">
      <c r="B42" s="46">
        <f t="shared" si="0"/>
        <v>5</v>
      </c>
      <c r="C42" s="74" t="s">
        <v>61</v>
      </c>
      <c r="D42" s="75"/>
      <c r="E42" s="75"/>
      <c r="F42" s="75"/>
      <c r="G42" s="75"/>
      <c r="H42" s="75"/>
      <c r="I42" s="75"/>
      <c r="J42" s="75"/>
      <c r="K42" s="75"/>
      <c r="L42" s="75"/>
      <c r="M42" s="76"/>
    </row>
    <row r="43" spans="2:13" ht="15" thickBot="1" x14ac:dyDescent="0.35">
      <c r="B43" s="46">
        <f t="shared" si="0"/>
        <v>6</v>
      </c>
      <c r="C43" s="74" t="s">
        <v>50</v>
      </c>
      <c r="D43" s="75"/>
      <c r="E43" s="75"/>
      <c r="F43" s="75"/>
      <c r="G43" s="75"/>
      <c r="H43" s="75"/>
      <c r="I43" s="75"/>
      <c r="J43" s="75"/>
      <c r="K43" s="75"/>
      <c r="L43" s="75"/>
      <c r="M43" s="76"/>
    </row>
    <row r="44" spans="2:13" ht="45.75" customHeight="1" thickBot="1" x14ac:dyDescent="0.35">
      <c r="B44" s="46">
        <f t="shared" si="0"/>
        <v>7</v>
      </c>
      <c r="C44" s="74" t="s">
        <v>102</v>
      </c>
      <c r="D44" s="75"/>
      <c r="E44" s="75"/>
      <c r="F44" s="75"/>
      <c r="G44" s="75"/>
      <c r="H44" s="75"/>
      <c r="I44" s="75"/>
      <c r="J44" s="75"/>
      <c r="K44" s="75"/>
      <c r="L44" s="75"/>
      <c r="M44" s="76"/>
    </row>
    <row r="45" spans="2:13" ht="48" customHeight="1" thickBot="1" x14ac:dyDescent="0.35">
      <c r="B45" s="46">
        <f t="shared" si="0"/>
        <v>8</v>
      </c>
      <c r="C45" s="74" t="s">
        <v>101</v>
      </c>
      <c r="D45" s="75"/>
      <c r="E45" s="75"/>
      <c r="F45" s="75"/>
      <c r="G45" s="75"/>
      <c r="H45" s="75"/>
      <c r="I45" s="75"/>
      <c r="J45" s="75"/>
      <c r="K45" s="75"/>
      <c r="L45" s="75"/>
      <c r="M45" s="76"/>
    </row>
    <row r="46" spans="2:13" ht="15" customHeight="1" thickBot="1" x14ac:dyDescent="0.35">
      <c r="B46" s="46">
        <f t="shared" si="0"/>
        <v>9</v>
      </c>
      <c r="C46" s="94" t="s">
        <v>81</v>
      </c>
      <c r="D46" s="95"/>
      <c r="E46" s="95"/>
      <c r="F46" s="95"/>
      <c r="G46" s="95"/>
      <c r="H46" s="95"/>
      <c r="I46" s="95"/>
      <c r="J46" s="95"/>
      <c r="K46" s="95"/>
      <c r="L46" s="95"/>
      <c r="M46" s="96"/>
    </row>
    <row r="47" spans="2:13" ht="15" customHeight="1" thickBot="1" x14ac:dyDescent="0.35">
      <c r="B47" s="46">
        <f t="shared" si="0"/>
        <v>10</v>
      </c>
      <c r="C47" s="94" t="s">
        <v>84</v>
      </c>
      <c r="D47" s="95"/>
      <c r="E47" s="95"/>
      <c r="F47" s="95"/>
      <c r="G47" s="95"/>
      <c r="H47" s="95"/>
      <c r="I47" s="95"/>
      <c r="J47" s="95"/>
      <c r="K47" s="95"/>
      <c r="L47" s="95"/>
      <c r="M47" s="96"/>
    </row>
    <row r="48" spans="2:13" ht="15" customHeight="1" thickBot="1" x14ac:dyDescent="0.35">
      <c r="B48" s="46">
        <f t="shared" si="0"/>
        <v>11</v>
      </c>
      <c r="C48" s="94" t="s">
        <v>63</v>
      </c>
      <c r="D48" s="95"/>
      <c r="E48" s="95"/>
      <c r="F48" s="95"/>
      <c r="G48" s="95"/>
      <c r="H48" s="95"/>
      <c r="I48" s="95"/>
      <c r="J48" s="95"/>
      <c r="K48" s="95"/>
      <c r="L48" s="95"/>
      <c r="M48" s="96"/>
    </row>
    <row r="49" spans="2:13" ht="15" customHeight="1" thickBot="1" x14ac:dyDescent="0.35">
      <c r="B49" s="46">
        <v>12</v>
      </c>
      <c r="C49" s="94" t="s">
        <v>103</v>
      </c>
      <c r="D49" s="95"/>
      <c r="E49" s="95"/>
      <c r="F49" s="95"/>
      <c r="G49" s="95"/>
      <c r="H49" s="95"/>
      <c r="I49" s="95"/>
      <c r="J49" s="95"/>
      <c r="K49" s="95"/>
      <c r="L49" s="95"/>
      <c r="M49" s="96"/>
    </row>
  </sheetData>
  <mergeCells count="74">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9:M49"/>
    <mergeCell ref="C47:M47"/>
    <mergeCell ref="C48:M48"/>
    <mergeCell ref="C42:M42"/>
    <mergeCell ref="C43:M43"/>
    <mergeCell ref="C44:M44"/>
    <mergeCell ref="C45:M45"/>
    <mergeCell ref="C46:M46"/>
  </mergeCells>
  <printOptions horizontalCentered="1"/>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zoomScaleNormal="100" workbookViewId="0">
      <selection activeCell="C2" sqref="C2:E9"/>
    </sheetView>
  </sheetViews>
  <sheetFormatPr defaultColWidth="8.77734375" defaultRowHeight="14.4" x14ac:dyDescent="0.3"/>
  <cols>
    <col min="1" max="1" width="8.77734375" style="2"/>
    <col min="2" max="2" width="5.44140625" style="44" customWidth="1"/>
    <col min="3" max="3" width="51.44140625" style="1" customWidth="1"/>
    <col min="4" max="4" width="4.5546875" style="3" customWidth="1"/>
    <col min="5" max="5" width="17.77734375" style="1" customWidth="1"/>
    <col min="6" max="6" width="10.44140625" style="2" bestFit="1" customWidth="1"/>
    <col min="7" max="7" width="4.44140625" style="2" bestFit="1" customWidth="1"/>
    <col min="8" max="8" width="8" style="2" bestFit="1" customWidth="1"/>
    <col min="9" max="9" width="5.21875" style="2" bestFit="1" customWidth="1"/>
    <col min="10" max="10" width="13.21875" style="2" customWidth="1"/>
    <col min="11" max="11" width="6.21875" style="2" customWidth="1"/>
    <col min="12" max="12" width="9.77734375" style="2" bestFit="1" customWidth="1"/>
    <col min="13" max="13" width="3.5546875" style="2" bestFit="1" customWidth="1"/>
    <col min="14" max="16384" width="8.77734375" style="2"/>
  </cols>
  <sheetData>
    <row r="1" spans="3:13" ht="15" thickBot="1" x14ac:dyDescent="0.35"/>
    <row r="2" spans="3:13" x14ac:dyDescent="0.3">
      <c r="C2" s="31" t="s">
        <v>0</v>
      </c>
      <c r="D2" s="32"/>
      <c r="E2" s="131"/>
      <c r="F2" s="156"/>
      <c r="G2" s="37"/>
      <c r="H2" s="37"/>
      <c r="I2" s="37"/>
      <c r="J2" s="37"/>
      <c r="K2" s="37"/>
      <c r="L2" s="37"/>
      <c r="M2" s="38"/>
    </row>
    <row r="3" spans="3:13" x14ac:dyDescent="0.3">
      <c r="C3" s="33" t="s">
        <v>2</v>
      </c>
      <c r="D3" s="6" t="s">
        <v>15</v>
      </c>
      <c r="E3" s="132">
        <v>10000000</v>
      </c>
      <c r="F3" s="157"/>
      <c r="G3" s="136"/>
      <c r="H3" s="136"/>
      <c r="I3" s="136"/>
      <c r="J3" s="136"/>
      <c r="K3" s="136"/>
      <c r="L3" s="136"/>
      <c r="M3" s="39"/>
    </row>
    <row r="4" spans="3:13" x14ac:dyDescent="0.3">
      <c r="C4" s="33" t="s">
        <v>1</v>
      </c>
      <c r="D4" s="6" t="s">
        <v>16</v>
      </c>
      <c r="E4" s="133">
        <v>0</v>
      </c>
      <c r="F4" s="157"/>
      <c r="G4" s="136"/>
      <c r="H4" s="136"/>
      <c r="I4" s="136"/>
      <c r="J4" s="136"/>
      <c r="K4" s="136"/>
      <c r="L4" s="136"/>
      <c r="M4" s="39"/>
    </row>
    <row r="5" spans="3:13" x14ac:dyDescent="0.3">
      <c r="C5" s="33" t="s">
        <v>6</v>
      </c>
      <c r="D5" s="6" t="s">
        <v>17</v>
      </c>
      <c r="E5" s="133">
        <v>5.0000000000000001E-3</v>
      </c>
      <c r="F5" s="157"/>
      <c r="G5" s="136"/>
      <c r="H5" s="136"/>
      <c r="I5" s="136"/>
      <c r="J5" s="136"/>
      <c r="K5" s="136"/>
      <c r="L5" s="136"/>
      <c r="M5" s="39"/>
    </row>
    <row r="6" spans="3:13" x14ac:dyDescent="0.3">
      <c r="C6" s="33" t="s">
        <v>38</v>
      </c>
      <c r="D6" s="6" t="s">
        <v>40</v>
      </c>
      <c r="E6" s="133">
        <v>0.15</v>
      </c>
      <c r="F6" s="157"/>
      <c r="G6" s="136"/>
      <c r="H6" s="136"/>
      <c r="I6" s="136"/>
      <c r="J6" s="136"/>
      <c r="K6" s="136"/>
      <c r="L6" s="136"/>
      <c r="M6" s="39"/>
    </row>
    <row r="7" spans="3:13" x14ac:dyDescent="0.3">
      <c r="C7" s="33" t="s">
        <v>39</v>
      </c>
      <c r="D7" s="6" t="s">
        <v>41</v>
      </c>
      <c r="E7" s="133">
        <v>0.1</v>
      </c>
      <c r="F7" s="157"/>
      <c r="G7" s="136"/>
      <c r="H7" s="136"/>
      <c r="I7" s="136"/>
      <c r="J7" s="136"/>
      <c r="K7" s="136"/>
      <c r="L7" s="136"/>
      <c r="M7" s="39"/>
    </row>
    <row r="8" spans="3:13" ht="15" thickBot="1" x14ac:dyDescent="0.35">
      <c r="C8" s="33" t="s">
        <v>55</v>
      </c>
      <c r="D8" s="6" t="s">
        <v>64</v>
      </c>
      <c r="E8" s="133">
        <v>2E-3</v>
      </c>
      <c r="F8" s="158"/>
      <c r="G8" s="144"/>
      <c r="H8" s="144"/>
      <c r="I8" s="144"/>
      <c r="J8" s="144"/>
      <c r="K8" s="144"/>
      <c r="L8" s="144"/>
      <c r="M8" s="145"/>
    </row>
    <row r="9" spans="3:13" ht="15" thickBot="1" x14ac:dyDescent="0.35">
      <c r="C9" s="40"/>
      <c r="F9" s="41"/>
      <c r="M9" s="39"/>
    </row>
    <row r="10" spans="3:13" ht="15" thickBot="1" x14ac:dyDescent="0.35">
      <c r="C10" s="91" t="s">
        <v>78</v>
      </c>
      <c r="D10" s="92"/>
      <c r="E10" s="93"/>
      <c r="F10" s="99" t="s">
        <v>12</v>
      </c>
      <c r="G10" s="100"/>
      <c r="H10" s="99" t="s">
        <v>13</v>
      </c>
      <c r="I10" s="100"/>
      <c r="J10" s="99" t="s">
        <v>14</v>
      </c>
      <c r="K10" s="100"/>
      <c r="M10" s="39"/>
    </row>
    <row r="11" spans="3:13" x14ac:dyDescent="0.3">
      <c r="C11" s="91"/>
      <c r="D11" s="92"/>
      <c r="E11" s="92"/>
      <c r="F11" s="63" t="s">
        <v>3</v>
      </c>
      <c r="G11" s="64">
        <v>0.2</v>
      </c>
      <c r="H11" s="9" t="s">
        <v>4</v>
      </c>
      <c r="I11" s="10">
        <v>-0.2</v>
      </c>
      <c r="J11" s="9" t="s">
        <v>5</v>
      </c>
      <c r="K11" s="10">
        <v>0</v>
      </c>
      <c r="M11" s="39"/>
    </row>
    <row r="12" spans="3:13" x14ac:dyDescent="0.3">
      <c r="C12" s="33" t="s">
        <v>11</v>
      </c>
      <c r="D12" s="6" t="s">
        <v>19</v>
      </c>
      <c r="E12" s="11" t="s">
        <v>29</v>
      </c>
      <c r="F12" s="80">
        <f>+$E$3</f>
        <v>10000000</v>
      </c>
      <c r="G12" s="80"/>
      <c r="H12" s="80">
        <f>+$E$3</f>
        <v>10000000</v>
      </c>
      <c r="I12" s="80"/>
      <c r="J12" s="80">
        <f>+$E$3</f>
        <v>10000000</v>
      </c>
      <c r="K12" s="80"/>
      <c r="M12" s="39"/>
    </row>
    <row r="13" spans="3:13" x14ac:dyDescent="0.3">
      <c r="C13" s="33" t="s">
        <v>33</v>
      </c>
      <c r="D13" s="6" t="s">
        <v>20</v>
      </c>
      <c r="E13" s="11" t="s">
        <v>30</v>
      </c>
      <c r="F13" s="80">
        <f>F12*G11</f>
        <v>2000000</v>
      </c>
      <c r="G13" s="80"/>
      <c r="H13" s="80">
        <f>H12*I11</f>
        <v>-2000000</v>
      </c>
      <c r="I13" s="80"/>
      <c r="J13" s="87">
        <f>J12*K11</f>
        <v>0</v>
      </c>
      <c r="K13" s="87"/>
      <c r="M13" s="39"/>
    </row>
    <row r="14" spans="3:13" x14ac:dyDescent="0.3">
      <c r="C14" s="33" t="s">
        <v>7</v>
      </c>
      <c r="D14" s="6" t="s">
        <v>21</v>
      </c>
      <c r="E14" s="11" t="s">
        <v>31</v>
      </c>
      <c r="F14" s="80">
        <f>F12+F13</f>
        <v>12000000</v>
      </c>
      <c r="G14" s="80"/>
      <c r="H14" s="80">
        <f>H12+H13</f>
        <v>8000000</v>
      </c>
      <c r="I14" s="80"/>
      <c r="J14" s="80">
        <f>J12+J13</f>
        <v>10000000</v>
      </c>
      <c r="K14" s="80"/>
      <c r="M14" s="39"/>
    </row>
    <row r="15" spans="3:13" x14ac:dyDescent="0.3">
      <c r="C15" s="82"/>
      <c r="D15" s="83"/>
      <c r="E15" s="83"/>
      <c r="F15" s="83"/>
      <c r="G15" s="83"/>
      <c r="H15" s="83"/>
      <c r="I15" s="83"/>
      <c r="J15" s="83"/>
      <c r="K15" s="83"/>
      <c r="M15" s="39"/>
    </row>
    <row r="16" spans="3:13" x14ac:dyDescent="0.3">
      <c r="C16" s="33" t="s">
        <v>18</v>
      </c>
      <c r="D16" s="6" t="s">
        <v>22</v>
      </c>
      <c r="E16" s="11" t="s">
        <v>32</v>
      </c>
      <c r="F16" s="80">
        <f>(F12+F14)/2</f>
        <v>11000000</v>
      </c>
      <c r="G16" s="80"/>
      <c r="H16" s="80">
        <f>(H12+H14)/2</f>
        <v>9000000</v>
      </c>
      <c r="I16" s="80"/>
      <c r="J16" s="80">
        <f>(J12+J14)/2</f>
        <v>10000000</v>
      </c>
      <c r="K16" s="80"/>
      <c r="M16" s="39"/>
    </row>
    <row r="17" spans="3:13" x14ac:dyDescent="0.3">
      <c r="C17" s="82"/>
      <c r="D17" s="83"/>
      <c r="E17" s="83"/>
      <c r="F17" s="83"/>
      <c r="G17" s="83"/>
      <c r="H17" s="83"/>
      <c r="I17" s="83"/>
      <c r="J17" s="83"/>
      <c r="K17" s="83"/>
      <c r="M17" s="39"/>
    </row>
    <row r="18" spans="3:13" x14ac:dyDescent="0.3">
      <c r="C18" s="33" t="s">
        <v>34</v>
      </c>
      <c r="D18" s="6" t="s">
        <v>23</v>
      </c>
      <c r="E18" s="11" t="s">
        <v>54</v>
      </c>
      <c r="F18" s="80">
        <f>+F16*-$E$5</f>
        <v>-55000</v>
      </c>
      <c r="G18" s="80"/>
      <c r="H18" s="80">
        <f>+H16*-$E$5</f>
        <v>-45000</v>
      </c>
      <c r="I18" s="80"/>
      <c r="J18" s="80">
        <f>+J16*-$E$5</f>
        <v>-50000</v>
      </c>
      <c r="K18" s="80"/>
      <c r="M18" s="39"/>
    </row>
    <row r="19" spans="3:13" x14ac:dyDescent="0.3">
      <c r="C19" s="33" t="s">
        <v>55</v>
      </c>
      <c r="D19" s="6" t="s">
        <v>24</v>
      </c>
      <c r="E19" s="11" t="s">
        <v>65</v>
      </c>
      <c r="F19" s="80">
        <f>+F16*-$E$8</f>
        <v>-22000</v>
      </c>
      <c r="G19" s="80"/>
      <c r="H19" s="80">
        <f>+H16*-$E$8</f>
        <v>-18000</v>
      </c>
      <c r="I19" s="80"/>
      <c r="J19" s="80">
        <f>+J16*-$E$8</f>
        <v>-20000</v>
      </c>
      <c r="K19" s="80"/>
      <c r="M19" s="39"/>
    </row>
    <row r="20" spans="3:13" x14ac:dyDescent="0.3">
      <c r="C20" s="33" t="s">
        <v>35</v>
      </c>
      <c r="D20" s="6" t="s">
        <v>25</v>
      </c>
      <c r="E20" s="5" t="s">
        <v>57</v>
      </c>
      <c r="F20" s="80">
        <f>+(F16+F18+F19)*-$E$4</f>
        <v>0</v>
      </c>
      <c r="G20" s="80"/>
      <c r="H20" s="80">
        <f>+(H16+H18+H19)*-$E$4</f>
        <v>0</v>
      </c>
      <c r="I20" s="80"/>
      <c r="J20" s="80">
        <f>+(J16+J18+J19)*-$E$4</f>
        <v>0</v>
      </c>
      <c r="K20" s="80"/>
      <c r="M20" s="39"/>
    </row>
    <row r="21" spans="3:13" x14ac:dyDescent="0.3">
      <c r="C21" s="33" t="s">
        <v>68</v>
      </c>
      <c r="D21" s="6" t="s">
        <v>26</v>
      </c>
      <c r="E21" s="5" t="s">
        <v>58</v>
      </c>
      <c r="F21" s="80">
        <f>+F18+F20+F19</f>
        <v>-77000</v>
      </c>
      <c r="G21" s="80"/>
      <c r="H21" s="80">
        <f>+H18+H20+H19</f>
        <v>-63000</v>
      </c>
      <c r="I21" s="80"/>
      <c r="J21" s="80">
        <f>+J18+J20+J19</f>
        <v>-70000</v>
      </c>
      <c r="K21" s="80"/>
      <c r="M21" s="39"/>
    </row>
    <row r="22" spans="3:13" x14ac:dyDescent="0.3">
      <c r="C22" s="82"/>
      <c r="D22" s="83"/>
      <c r="E22" s="83"/>
      <c r="F22" s="83"/>
      <c r="G22" s="83"/>
      <c r="H22" s="83"/>
      <c r="I22" s="83"/>
      <c r="J22" s="83"/>
      <c r="K22" s="83"/>
      <c r="M22" s="39"/>
    </row>
    <row r="23" spans="3:13" x14ac:dyDescent="0.3">
      <c r="C23" s="33" t="s">
        <v>42</v>
      </c>
      <c r="D23" s="6" t="s">
        <v>27</v>
      </c>
      <c r="E23" s="5" t="s">
        <v>66</v>
      </c>
      <c r="F23" s="80">
        <f>F14+F21</f>
        <v>11923000</v>
      </c>
      <c r="G23" s="80"/>
      <c r="H23" s="80">
        <f>H14+H21</f>
        <v>7937000</v>
      </c>
      <c r="I23" s="80"/>
      <c r="J23" s="80">
        <f>J14+J21</f>
        <v>9930000</v>
      </c>
      <c r="K23" s="80"/>
      <c r="M23" s="39"/>
    </row>
    <row r="24" spans="3:13" ht="43.2" x14ac:dyDescent="0.3">
      <c r="C24" s="33" t="s">
        <v>70</v>
      </c>
      <c r="D24" s="6" t="s">
        <v>28</v>
      </c>
      <c r="E24" s="5"/>
      <c r="F24" s="80">
        <f>F12</f>
        <v>10000000</v>
      </c>
      <c r="G24" s="80"/>
      <c r="H24" s="80">
        <f>H12</f>
        <v>10000000</v>
      </c>
      <c r="I24" s="80"/>
      <c r="J24" s="80">
        <f>J12</f>
        <v>10000000</v>
      </c>
      <c r="K24" s="80"/>
      <c r="M24" s="39"/>
    </row>
    <row r="25" spans="3:13" x14ac:dyDescent="0.3">
      <c r="C25" s="36" t="s">
        <v>71</v>
      </c>
      <c r="D25" s="6" t="s">
        <v>44</v>
      </c>
      <c r="E25" s="13" t="s">
        <v>69</v>
      </c>
      <c r="F25" s="80">
        <f>(F24*$E$7)</f>
        <v>1000000</v>
      </c>
      <c r="G25" s="80"/>
      <c r="H25" s="80">
        <f>(H24*$E$7)</f>
        <v>1000000</v>
      </c>
      <c r="I25" s="80"/>
      <c r="J25" s="80">
        <f>(J24*$E$7)</f>
        <v>1000000</v>
      </c>
      <c r="K25" s="80"/>
      <c r="M25" s="39"/>
    </row>
    <row r="26" spans="3:13" ht="28.8" x14ac:dyDescent="0.3">
      <c r="C26" s="33" t="s">
        <v>72</v>
      </c>
      <c r="D26" s="6" t="s">
        <v>45</v>
      </c>
      <c r="E26" s="5" t="s">
        <v>73</v>
      </c>
      <c r="F26" s="80" t="str">
        <f>IF(F23&gt;(F24+F25),("Yes"),("No Pfee"))</f>
        <v>Yes</v>
      </c>
      <c r="G26" s="80"/>
      <c r="H26" s="80" t="str">
        <f>IF(H23&gt;(H24+H25),("Yes"),("No Pfee"))</f>
        <v>No Pfee</v>
      </c>
      <c r="I26" s="80"/>
      <c r="J26" s="80" t="str">
        <f>IF(J23&gt;(J24+J25),("Yes"),("No Pfee"))</f>
        <v>No Pfee</v>
      </c>
      <c r="K26" s="80"/>
      <c r="M26" s="39"/>
    </row>
    <row r="27" spans="3:13" x14ac:dyDescent="0.3">
      <c r="C27" s="97" t="s">
        <v>43</v>
      </c>
      <c r="D27" s="98"/>
      <c r="E27" s="98"/>
      <c r="F27" s="98"/>
      <c r="G27" s="98"/>
      <c r="H27" s="98"/>
      <c r="I27" s="98"/>
      <c r="J27" s="98"/>
      <c r="K27" s="98"/>
      <c r="M27" s="39"/>
    </row>
    <row r="28" spans="3:13" x14ac:dyDescent="0.3">
      <c r="C28" s="33" t="s">
        <v>52</v>
      </c>
      <c r="D28" s="6" t="s">
        <v>46</v>
      </c>
      <c r="E28" s="5" t="s">
        <v>74</v>
      </c>
      <c r="F28" s="80">
        <f>+IF(F26="Yes",(F23-F24-F25),(0))</f>
        <v>923000</v>
      </c>
      <c r="G28" s="80"/>
      <c r="H28" s="80">
        <f>+IF(H26="Yes",(H23-H24-H25),(0))</f>
        <v>0</v>
      </c>
      <c r="I28" s="80"/>
      <c r="J28" s="80">
        <f>+IF(J26="Yes",(J23-J24-J25),(0))</f>
        <v>0</v>
      </c>
      <c r="K28" s="80"/>
      <c r="M28" s="39"/>
    </row>
    <row r="29" spans="3:13" x14ac:dyDescent="0.3">
      <c r="C29" s="36" t="s">
        <v>47</v>
      </c>
      <c r="D29" s="6" t="s">
        <v>48</v>
      </c>
      <c r="E29" s="13" t="s">
        <v>75</v>
      </c>
      <c r="F29" s="80">
        <f>+F28*-$E$6</f>
        <v>-138450</v>
      </c>
      <c r="G29" s="80"/>
      <c r="H29" s="80">
        <f>+H28*-$E$6</f>
        <v>0</v>
      </c>
      <c r="I29" s="80"/>
      <c r="J29" s="80">
        <f>+J28*-$E$6</f>
        <v>0</v>
      </c>
      <c r="K29" s="80"/>
      <c r="M29" s="39"/>
    </row>
    <row r="30" spans="3:13" x14ac:dyDescent="0.3">
      <c r="C30" s="35"/>
      <c r="D30" s="6"/>
      <c r="E30" s="6"/>
      <c r="F30" s="6"/>
      <c r="G30" s="6"/>
      <c r="H30" s="6"/>
      <c r="I30" s="6"/>
      <c r="J30" s="6"/>
      <c r="K30" s="6"/>
      <c r="M30" s="39"/>
    </row>
    <row r="31" spans="3:13" ht="28.8" x14ac:dyDescent="0.3">
      <c r="C31" s="33" t="s">
        <v>53</v>
      </c>
      <c r="D31" s="6" t="s">
        <v>49</v>
      </c>
      <c r="E31" s="5" t="s">
        <v>76</v>
      </c>
      <c r="F31" s="80">
        <f>+F23+F29</f>
        <v>11784550</v>
      </c>
      <c r="G31" s="80"/>
      <c r="H31" s="80">
        <f>+H23+H29</f>
        <v>7937000</v>
      </c>
      <c r="I31" s="80"/>
      <c r="J31" s="80">
        <f>+J23+J29</f>
        <v>9930000</v>
      </c>
      <c r="K31" s="80"/>
      <c r="M31" s="39"/>
    </row>
    <row r="32" spans="3:13" x14ac:dyDescent="0.3">
      <c r="C32" s="33" t="s">
        <v>10</v>
      </c>
      <c r="D32" s="6" t="s">
        <v>51</v>
      </c>
      <c r="E32" s="5" t="s">
        <v>77</v>
      </c>
      <c r="F32" s="85">
        <f>+F31/F12-1</f>
        <v>0.17845500000000003</v>
      </c>
      <c r="G32" s="85"/>
      <c r="H32" s="85">
        <f>+H31/H12-1</f>
        <v>-0.20630000000000004</v>
      </c>
      <c r="I32" s="85"/>
      <c r="J32" s="85">
        <f>+J31/J12-1</f>
        <v>-7.0000000000000062E-3</v>
      </c>
      <c r="K32" s="85"/>
      <c r="M32" s="39"/>
    </row>
    <row r="33" spans="2:13" x14ac:dyDescent="0.3">
      <c r="C33" s="35"/>
      <c r="D33" s="6"/>
      <c r="E33" s="6"/>
      <c r="F33" s="6"/>
      <c r="G33" s="6"/>
      <c r="H33" s="6"/>
      <c r="I33" s="6"/>
      <c r="J33" s="6"/>
      <c r="K33" s="6"/>
      <c r="M33" s="39"/>
    </row>
    <row r="34" spans="2:13" ht="28.8" x14ac:dyDescent="0.3">
      <c r="C34" s="33" t="s">
        <v>112</v>
      </c>
      <c r="D34" s="6" t="s">
        <v>79</v>
      </c>
      <c r="E34" s="5" t="s">
        <v>86</v>
      </c>
      <c r="F34" s="80">
        <f>MAX(F24,F31)</f>
        <v>11784550</v>
      </c>
      <c r="G34" s="80"/>
      <c r="H34" s="80">
        <f>MAX(H24,H31)</f>
        <v>10000000</v>
      </c>
      <c r="I34" s="80"/>
      <c r="J34" s="80">
        <f>MAX(J24,J31)</f>
        <v>10000000</v>
      </c>
      <c r="K34" s="80"/>
      <c r="M34" s="39"/>
    </row>
    <row r="35" spans="2:13" ht="43.2" x14ac:dyDescent="0.3">
      <c r="C35" s="33" t="s">
        <v>113</v>
      </c>
      <c r="D35" s="6" t="s">
        <v>79</v>
      </c>
      <c r="E35" s="5" t="s">
        <v>85</v>
      </c>
      <c r="F35" s="80">
        <f>MAX(F24,F23)</f>
        <v>11923000</v>
      </c>
      <c r="G35" s="80"/>
      <c r="H35" s="80">
        <f>MAX(H24,H23)</f>
        <v>10000000</v>
      </c>
      <c r="I35" s="80"/>
      <c r="J35" s="80">
        <f>MAX(J24,J23)</f>
        <v>10000000</v>
      </c>
      <c r="K35" s="80"/>
      <c r="M35" s="39"/>
    </row>
    <row r="36" spans="2:13" x14ac:dyDescent="0.3">
      <c r="C36" s="40"/>
      <c r="F36" s="42"/>
      <c r="G36" s="42"/>
      <c r="H36" s="42"/>
      <c r="I36" s="42"/>
      <c r="J36" s="42"/>
      <c r="K36" s="42"/>
      <c r="L36" s="42"/>
      <c r="M36" s="43"/>
    </row>
    <row r="37" spans="2:13" ht="15" thickBot="1" x14ac:dyDescent="0.35">
      <c r="B37" s="45"/>
      <c r="C37" s="101" t="s">
        <v>87</v>
      </c>
      <c r="D37" s="102"/>
      <c r="E37" s="102"/>
      <c r="F37" s="102"/>
      <c r="G37" s="102"/>
      <c r="H37" s="102"/>
      <c r="I37" s="102"/>
      <c r="J37" s="102"/>
      <c r="K37" s="102"/>
      <c r="L37" s="102"/>
      <c r="M37" s="103"/>
    </row>
    <row r="38" spans="2:13" ht="42.75" customHeight="1" thickBot="1" x14ac:dyDescent="0.35">
      <c r="B38" s="46">
        <v>1</v>
      </c>
      <c r="C38" s="94" t="s">
        <v>116</v>
      </c>
      <c r="D38" s="95"/>
      <c r="E38" s="95"/>
      <c r="F38" s="95"/>
      <c r="G38" s="95"/>
      <c r="H38" s="95"/>
      <c r="I38" s="95"/>
      <c r="J38" s="95"/>
      <c r="K38" s="95"/>
      <c r="L38" s="95"/>
      <c r="M38" s="96"/>
    </row>
    <row r="39" spans="2:13" ht="40.5" customHeight="1" thickBot="1" x14ac:dyDescent="0.35">
      <c r="B39" s="46">
        <f t="shared" ref="B39:B48" si="0">+B38+1</f>
        <v>2</v>
      </c>
      <c r="C39" s="94" t="s">
        <v>80</v>
      </c>
      <c r="D39" s="95"/>
      <c r="E39" s="95"/>
      <c r="F39" s="95"/>
      <c r="G39" s="95"/>
      <c r="H39" s="95"/>
      <c r="I39" s="95"/>
      <c r="J39" s="95"/>
      <c r="K39" s="95"/>
      <c r="L39" s="95"/>
      <c r="M39" s="96"/>
    </row>
    <row r="40" spans="2:13" ht="15" thickBot="1" x14ac:dyDescent="0.35">
      <c r="B40" s="46">
        <f t="shared" si="0"/>
        <v>3</v>
      </c>
      <c r="C40" s="94" t="s">
        <v>59</v>
      </c>
      <c r="D40" s="95"/>
      <c r="E40" s="95"/>
      <c r="F40" s="95"/>
      <c r="G40" s="95"/>
      <c r="H40" s="95"/>
      <c r="I40" s="95"/>
      <c r="J40" s="95"/>
      <c r="K40" s="95"/>
      <c r="L40" s="95"/>
      <c r="M40" s="96"/>
    </row>
    <row r="41" spans="2:13" ht="32.25" customHeight="1" thickBot="1" x14ac:dyDescent="0.35">
      <c r="B41" s="46">
        <f t="shared" si="0"/>
        <v>4</v>
      </c>
      <c r="C41" s="104" t="s">
        <v>36</v>
      </c>
      <c r="D41" s="105"/>
      <c r="E41" s="105"/>
      <c r="F41" s="105"/>
      <c r="G41" s="105"/>
      <c r="H41" s="105"/>
      <c r="I41" s="105"/>
      <c r="J41" s="105"/>
      <c r="K41" s="105"/>
      <c r="L41" s="105"/>
      <c r="M41" s="106"/>
    </row>
    <row r="42" spans="2:13" ht="45" customHeight="1" thickBot="1" x14ac:dyDescent="0.35">
      <c r="B42" s="46">
        <f t="shared" si="0"/>
        <v>5</v>
      </c>
      <c r="C42" s="94" t="s">
        <v>61</v>
      </c>
      <c r="D42" s="95"/>
      <c r="E42" s="95"/>
      <c r="F42" s="95"/>
      <c r="G42" s="95"/>
      <c r="H42" s="95"/>
      <c r="I42" s="95"/>
      <c r="J42" s="95"/>
      <c r="K42" s="95"/>
      <c r="L42" s="95"/>
      <c r="M42" s="96"/>
    </row>
    <row r="43" spans="2:13" ht="15" thickBot="1" x14ac:dyDescent="0.35">
      <c r="B43" s="46">
        <f t="shared" si="0"/>
        <v>6</v>
      </c>
      <c r="C43" s="94" t="s">
        <v>50</v>
      </c>
      <c r="D43" s="95"/>
      <c r="E43" s="95"/>
      <c r="F43" s="95"/>
      <c r="G43" s="95"/>
      <c r="H43" s="95"/>
      <c r="I43" s="95"/>
      <c r="J43" s="95"/>
      <c r="K43" s="95"/>
      <c r="L43" s="95"/>
      <c r="M43" s="96"/>
    </row>
    <row r="44" spans="2:13" ht="46.5" customHeight="1" thickBot="1" x14ac:dyDescent="0.35">
      <c r="B44" s="46">
        <f t="shared" si="0"/>
        <v>7</v>
      </c>
      <c r="C44" s="94" t="s">
        <v>82</v>
      </c>
      <c r="D44" s="95"/>
      <c r="E44" s="95"/>
      <c r="F44" s="95"/>
      <c r="G44" s="95"/>
      <c r="H44" s="95"/>
      <c r="I44" s="95"/>
      <c r="J44" s="95"/>
      <c r="K44" s="95"/>
      <c r="L44" s="95"/>
      <c r="M44" s="96"/>
    </row>
    <row r="45" spans="2:13" ht="34.5" customHeight="1" thickBot="1" x14ac:dyDescent="0.35">
      <c r="B45" s="46">
        <f t="shared" si="0"/>
        <v>8</v>
      </c>
      <c r="C45" s="94" t="s">
        <v>83</v>
      </c>
      <c r="D45" s="95"/>
      <c r="E45" s="95"/>
      <c r="F45" s="95"/>
      <c r="G45" s="95"/>
      <c r="H45" s="95"/>
      <c r="I45" s="95"/>
      <c r="J45" s="95"/>
      <c r="K45" s="95"/>
      <c r="L45" s="95"/>
      <c r="M45" s="96"/>
    </row>
    <row r="46" spans="2:13" ht="15" thickBot="1" x14ac:dyDescent="0.35">
      <c r="B46" s="46">
        <f t="shared" si="0"/>
        <v>9</v>
      </c>
      <c r="C46" s="94" t="s">
        <v>81</v>
      </c>
      <c r="D46" s="95"/>
      <c r="E46" s="95"/>
      <c r="F46" s="95"/>
      <c r="G46" s="95"/>
      <c r="H46" s="95"/>
      <c r="I46" s="95"/>
      <c r="J46" s="95"/>
      <c r="K46" s="95"/>
      <c r="L46" s="95"/>
      <c r="M46" s="96"/>
    </row>
    <row r="47" spans="2:13" ht="15" thickBot="1" x14ac:dyDescent="0.35">
      <c r="B47" s="46">
        <f t="shared" si="0"/>
        <v>10</v>
      </c>
      <c r="C47" s="94" t="s">
        <v>84</v>
      </c>
      <c r="D47" s="95"/>
      <c r="E47" s="95"/>
      <c r="F47" s="95"/>
      <c r="G47" s="95"/>
      <c r="H47" s="95"/>
      <c r="I47" s="95"/>
      <c r="J47" s="95"/>
      <c r="K47" s="95"/>
      <c r="L47" s="95"/>
      <c r="M47" s="96"/>
    </row>
    <row r="48" spans="2:13" ht="15" thickBot="1" x14ac:dyDescent="0.35">
      <c r="B48" s="46">
        <f t="shared" si="0"/>
        <v>11</v>
      </c>
      <c r="C48" s="94" t="s">
        <v>63</v>
      </c>
      <c r="D48" s="95"/>
      <c r="E48" s="95"/>
      <c r="F48" s="95"/>
      <c r="G48" s="95"/>
      <c r="H48" s="95"/>
      <c r="I48" s="95"/>
      <c r="J48" s="95"/>
      <c r="K48" s="95"/>
      <c r="L48" s="95"/>
      <c r="M48" s="96"/>
    </row>
    <row r="49" spans="2:13" ht="15" thickBot="1" x14ac:dyDescent="0.35">
      <c r="B49" s="46">
        <v>12</v>
      </c>
      <c r="C49" s="74" t="s">
        <v>103</v>
      </c>
      <c r="D49" s="75"/>
      <c r="E49" s="75"/>
      <c r="F49" s="75"/>
      <c r="G49" s="75"/>
      <c r="H49" s="75"/>
      <c r="I49" s="75"/>
      <c r="J49" s="75"/>
      <c r="K49" s="75"/>
      <c r="L49" s="75"/>
      <c r="M49" s="76"/>
    </row>
  </sheetData>
  <mergeCells count="75">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C16" sqref="C16:O16"/>
    </sheetView>
  </sheetViews>
  <sheetFormatPr defaultColWidth="14.44140625" defaultRowHeight="15" customHeight="1" x14ac:dyDescent="0.3"/>
  <cols>
    <col min="2" max="2" width="4.21875" customWidth="1"/>
    <col min="3" max="3" width="48" customWidth="1"/>
    <col min="4" max="4" width="8" customWidth="1"/>
    <col min="5" max="5" width="14.77734375" customWidth="1"/>
    <col min="6" max="6" width="12.77734375" customWidth="1"/>
    <col min="7" max="7" width="5.77734375" bestFit="1" customWidth="1"/>
    <col min="8" max="8" width="14.77734375" customWidth="1"/>
    <col min="9" max="9" width="6.21875" customWidth="1"/>
    <col min="10" max="10" width="13.77734375" customWidth="1"/>
    <col min="11" max="11" width="6.21875" customWidth="1"/>
    <col min="12" max="12" width="13.77734375" customWidth="1"/>
    <col min="13" max="13" width="6.21875" customWidth="1"/>
    <col min="14" max="14" width="13" customWidth="1"/>
    <col min="15" max="15" width="6.21875" customWidth="1"/>
    <col min="16" max="16" width="14.77734375" customWidth="1"/>
    <col min="17" max="17" width="11" customWidth="1"/>
    <col min="18" max="18" width="8.77734375" customWidth="1"/>
    <col min="19" max="19" width="10.44140625" customWidth="1"/>
    <col min="20" max="20" width="8.77734375" customWidth="1"/>
    <col min="21" max="21" width="20.21875" customWidth="1"/>
    <col min="22" max="26" width="8.77734375" customWidth="1"/>
  </cols>
  <sheetData>
    <row r="1" spans="2:26" ht="15" customHeight="1" thickBot="1" x14ac:dyDescent="0.35"/>
    <row r="2" spans="2:26" ht="28.8" x14ac:dyDescent="0.3">
      <c r="B2" s="50"/>
      <c r="C2" s="51"/>
      <c r="D2" s="51"/>
      <c r="E2" s="52" t="s">
        <v>94</v>
      </c>
      <c r="F2" s="53"/>
      <c r="G2" s="53"/>
      <c r="H2" s="53"/>
      <c r="I2" s="53"/>
      <c r="J2" s="53"/>
      <c r="K2" s="53"/>
      <c r="L2" s="53"/>
      <c r="M2" s="53"/>
      <c r="N2" s="53"/>
      <c r="O2" s="54"/>
    </row>
    <row r="3" spans="2:26" ht="14.4" x14ac:dyDescent="0.3">
      <c r="B3" s="55"/>
      <c r="C3" s="23" t="s">
        <v>0</v>
      </c>
      <c r="D3" s="24"/>
      <c r="E3" s="23"/>
      <c r="F3" s="14"/>
      <c r="G3" s="14"/>
      <c r="H3" s="14"/>
      <c r="I3" s="14"/>
      <c r="J3" s="14"/>
      <c r="K3" s="14"/>
      <c r="L3" s="14"/>
      <c r="M3" s="14"/>
      <c r="N3" s="14"/>
      <c r="O3" s="56"/>
    </row>
    <row r="4" spans="2:26" ht="14.4" x14ac:dyDescent="0.3">
      <c r="B4" s="55"/>
      <c r="C4" s="18" t="s">
        <v>2</v>
      </c>
      <c r="D4" s="19" t="s">
        <v>15</v>
      </c>
      <c r="E4" s="29">
        <v>5000000</v>
      </c>
      <c r="F4" s="14"/>
      <c r="G4" s="14"/>
      <c r="H4" s="14"/>
      <c r="I4" s="14"/>
      <c r="J4" s="14"/>
      <c r="K4" s="14"/>
      <c r="L4" s="14"/>
      <c r="M4" s="14"/>
      <c r="N4" s="14"/>
      <c r="O4" s="56"/>
    </row>
    <row r="5" spans="2:26" ht="14.4" x14ac:dyDescent="0.3">
      <c r="B5" s="55"/>
      <c r="C5" s="18" t="s">
        <v>1</v>
      </c>
      <c r="D5" s="19" t="s">
        <v>16</v>
      </c>
      <c r="E5" s="30"/>
      <c r="F5" s="14"/>
      <c r="G5" s="14"/>
      <c r="H5" s="14"/>
      <c r="I5" s="14"/>
      <c r="J5" s="14"/>
      <c r="K5" s="14"/>
      <c r="L5" s="14"/>
      <c r="M5" s="14"/>
      <c r="N5" s="14"/>
      <c r="O5" s="56"/>
    </row>
    <row r="6" spans="2:26" ht="14.4" x14ac:dyDescent="0.3">
      <c r="B6" s="55"/>
      <c r="C6" s="18" t="s">
        <v>6</v>
      </c>
      <c r="D6" s="19" t="s">
        <v>17</v>
      </c>
      <c r="E6" s="30"/>
      <c r="F6" s="14"/>
      <c r="G6" s="14"/>
      <c r="H6" s="14"/>
      <c r="I6" s="14"/>
      <c r="J6" s="14"/>
      <c r="K6" s="14"/>
      <c r="L6" s="14"/>
      <c r="M6" s="14"/>
      <c r="N6" s="14"/>
      <c r="O6" s="56"/>
    </row>
    <row r="7" spans="2:26" ht="14.4" x14ac:dyDescent="0.3">
      <c r="B7" s="55"/>
      <c r="C7" s="18" t="s">
        <v>38</v>
      </c>
      <c r="D7" s="19" t="s">
        <v>40</v>
      </c>
      <c r="E7" s="30"/>
      <c r="F7" s="14"/>
      <c r="G7" s="14"/>
      <c r="H7" s="14"/>
      <c r="I7" s="14"/>
      <c r="J7" s="14"/>
      <c r="K7" s="14"/>
      <c r="L7" s="14"/>
      <c r="M7" s="14"/>
      <c r="N7" s="14"/>
      <c r="O7" s="56"/>
    </row>
    <row r="8" spans="2:26" ht="14.4" x14ac:dyDescent="0.3">
      <c r="B8" s="55"/>
      <c r="C8" s="18" t="s">
        <v>39</v>
      </c>
      <c r="D8" s="19" t="s">
        <v>41</v>
      </c>
      <c r="E8" s="30"/>
      <c r="F8" s="14"/>
      <c r="G8" s="14"/>
      <c r="H8" s="14"/>
      <c r="I8" s="14"/>
      <c r="J8" s="14"/>
      <c r="K8" s="14"/>
      <c r="L8" s="14"/>
      <c r="M8" s="14"/>
      <c r="N8" s="14"/>
      <c r="O8" s="56"/>
    </row>
    <row r="9" spans="2:26" ht="14.4" x14ac:dyDescent="0.3">
      <c r="B9" s="55"/>
      <c r="C9" s="18" t="s">
        <v>55</v>
      </c>
      <c r="D9" s="19" t="s">
        <v>64</v>
      </c>
      <c r="E9" s="30"/>
      <c r="F9" s="14"/>
      <c r="G9" s="14"/>
      <c r="H9" s="14"/>
      <c r="I9" s="14"/>
      <c r="J9" s="14"/>
      <c r="K9" s="14"/>
      <c r="L9" s="14"/>
      <c r="M9" s="14"/>
      <c r="N9" s="14"/>
      <c r="O9" s="57"/>
      <c r="P9" s="14"/>
    </row>
    <row r="10" spans="2:26" thickBot="1" x14ac:dyDescent="0.35">
      <c r="B10" s="55"/>
      <c r="C10" s="15"/>
      <c r="D10" s="16"/>
      <c r="E10" s="15"/>
      <c r="F10" s="17"/>
      <c r="G10" s="14"/>
      <c r="H10" s="14"/>
      <c r="I10" s="14"/>
      <c r="J10" s="14"/>
      <c r="K10" s="14"/>
      <c r="L10" s="14"/>
      <c r="M10" s="14"/>
      <c r="N10" s="14"/>
      <c r="O10" s="57"/>
      <c r="P10" s="14"/>
      <c r="Q10" s="14"/>
      <c r="R10" s="14"/>
      <c r="S10" s="14"/>
      <c r="T10" s="14"/>
      <c r="U10" s="14"/>
      <c r="V10" s="14"/>
      <c r="W10" s="14"/>
      <c r="X10" s="14"/>
      <c r="Y10" s="14"/>
      <c r="Z10" s="14"/>
    </row>
    <row r="11" spans="2:26" thickBot="1" x14ac:dyDescent="0.35">
      <c r="B11" s="55"/>
      <c r="C11" s="123" t="s">
        <v>107</v>
      </c>
      <c r="D11" s="112"/>
      <c r="E11" s="124"/>
      <c r="F11" s="125" t="s">
        <v>93</v>
      </c>
      <c r="G11" s="126"/>
      <c r="H11" s="125" t="s">
        <v>92</v>
      </c>
      <c r="I11" s="126"/>
      <c r="J11" s="125" t="s">
        <v>91</v>
      </c>
      <c r="K11" s="126"/>
      <c r="L11" s="125" t="s">
        <v>90</v>
      </c>
      <c r="M11" s="126"/>
      <c r="N11" s="125" t="s">
        <v>89</v>
      </c>
      <c r="O11" s="126"/>
      <c r="P11" s="14"/>
      <c r="Q11" s="14"/>
      <c r="R11" s="14"/>
      <c r="S11" s="14"/>
      <c r="T11" s="14"/>
      <c r="U11" s="14"/>
      <c r="V11" s="14"/>
      <c r="W11" s="14"/>
      <c r="X11" s="14"/>
      <c r="Y11" s="14"/>
      <c r="Z11" s="14"/>
    </row>
    <row r="12" spans="2:26" thickBot="1" x14ac:dyDescent="0.35">
      <c r="B12" s="55"/>
      <c r="C12" s="112"/>
      <c r="D12" s="112"/>
      <c r="E12" s="124"/>
      <c r="F12" s="66" t="s">
        <v>88</v>
      </c>
      <c r="G12" s="67">
        <v>-0.26</v>
      </c>
      <c r="H12" s="68" t="s">
        <v>88</v>
      </c>
      <c r="I12" s="69">
        <v>0.79</v>
      </c>
      <c r="J12" s="68" t="s">
        <v>88</v>
      </c>
      <c r="K12" s="69">
        <v>0.22</v>
      </c>
      <c r="L12" s="68" t="s">
        <v>88</v>
      </c>
      <c r="M12" s="69">
        <v>0</v>
      </c>
      <c r="N12" s="68" t="s">
        <v>88</v>
      </c>
      <c r="O12" s="70">
        <v>0.4</v>
      </c>
      <c r="P12" s="14"/>
      <c r="Q12" s="14"/>
      <c r="R12" s="14"/>
      <c r="S12" s="14"/>
      <c r="T12" s="14"/>
      <c r="U12" s="14"/>
      <c r="V12" s="14"/>
      <c r="W12" s="14"/>
      <c r="X12" s="14"/>
      <c r="Y12" s="14"/>
      <c r="Z12" s="14"/>
    </row>
    <row r="13" spans="2:26" ht="14.4" x14ac:dyDescent="0.3">
      <c r="B13" s="55"/>
      <c r="C13" s="18" t="s">
        <v>106</v>
      </c>
      <c r="D13" s="19" t="s">
        <v>19</v>
      </c>
      <c r="E13" s="22"/>
      <c r="F13" s="127"/>
      <c r="G13" s="128"/>
      <c r="H13" s="127"/>
      <c r="I13" s="128"/>
      <c r="J13" s="127"/>
      <c r="K13" s="128"/>
      <c r="L13" s="127"/>
      <c r="M13" s="128"/>
      <c r="N13" s="127"/>
      <c r="O13" s="129"/>
      <c r="P13" s="14"/>
      <c r="Q13" s="14"/>
      <c r="R13" s="14"/>
      <c r="S13" s="14"/>
      <c r="T13" s="14"/>
      <c r="U13" s="14"/>
      <c r="V13" s="14"/>
      <c r="W13" s="14"/>
      <c r="X13" s="14"/>
      <c r="Y13" s="14"/>
      <c r="Z13" s="14"/>
    </row>
    <row r="14" spans="2:26" ht="14.4" x14ac:dyDescent="0.3">
      <c r="B14" s="55"/>
      <c r="C14" s="18" t="s">
        <v>33</v>
      </c>
      <c r="D14" s="19" t="s">
        <v>20</v>
      </c>
      <c r="E14" s="22"/>
      <c r="F14" s="110"/>
      <c r="G14" s="112"/>
      <c r="H14" s="110"/>
      <c r="I14" s="112"/>
      <c r="J14" s="130"/>
      <c r="K14" s="112"/>
      <c r="L14" s="130"/>
      <c r="M14" s="112"/>
      <c r="N14" s="130"/>
      <c r="O14" s="111"/>
      <c r="P14" s="14"/>
      <c r="Q14" s="14"/>
      <c r="R14" s="14"/>
      <c r="S14" s="14"/>
      <c r="T14" s="14"/>
      <c r="U14" s="14"/>
      <c r="V14" s="14"/>
      <c r="W14" s="14"/>
      <c r="X14" s="14"/>
      <c r="Y14" s="14"/>
      <c r="Z14" s="14"/>
    </row>
    <row r="15" spans="2:26" ht="14.4" x14ac:dyDescent="0.3">
      <c r="B15" s="55"/>
      <c r="C15" s="18" t="s">
        <v>7</v>
      </c>
      <c r="D15" s="19" t="s">
        <v>21</v>
      </c>
      <c r="E15" s="22"/>
      <c r="F15" s="110"/>
      <c r="G15" s="112"/>
      <c r="H15" s="110"/>
      <c r="I15" s="112"/>
      <c r="J15" s="110"/>
      <c r="K15" s="112"/>
      <c r="L15" s="110"/>
      <c r="M15" s="112"/>
      <c r="N15" s="110"/>
      <c r="O15" s="111"/>
      <c r="P15" s="14"/>
      <c r="Q15" s="14"/>
      <c r="R15" s="14"/>
      <c r="S15" s="14"/>
      <c r="T15" s="14"/>
      <c r="U15" s="14"/>
      <c r="V15" s="14"/>
      <c r="W15" s="14"/>
      <c r="X15" s="14"/>
      <c r="Y15" s="14"/>
      <c r="Z15" s="14"/>
    </row>
    <row r="16" spans="2:26" ht="14.4" x14ac:dyDescent="0.3">
      <c r="B16" s="55"/>
      <c r="C16" s="113"/>
      <c r="D16" s="112"/>
      <c r="E16" s="112"/>
      <c r="F16" s="112"/>
      <c r="G16" s="112"/>
      <c r="H16" s="112"/>
      <c r="I16" s="112"/>
      <c r="J16" s="112"/>
      <c r="K16" s="112"/>
      <c r="L16" s="112"/>
      <c r="M16" s="112"/>
      <c r="N16" s="112"/>
      <c r="O16" s="111"/>
      <c r="P16" s="14"/>
      <c r="Q16" s="14"/>
      <c r="R16" s="14"/>
      <c r="S16" s="14"/>
      <c r="T16" s="14"/>
      <c r="U16" s="14"/>
      <c r="V16" s="14"/>
      <c r="W16" s="14"/>
      <c r="X16" s="14"/>
      <c r="Y16" s="14"/>
      <c r="Z16" s="14"/>
    </row>
    <row r="17" spans="2:26" ht="14.4" x14ac:dyDescent="0.3">
      <c r="B17" s="55"/>
      <c r="C17" s="18" t="s">
        <v>18</v>
      </c>
      <c r="D17" s="19" t="s">
        <v>22</v>
      </c>
      <c r="E17" s="22"/>
      <c r="F17" s="121"/>
      <c r="G17" s="112"/>
      <c r="H17" s="121"/>
      <c r="I17" s="112"/>
      <c r="J17" s="121"/>
      <c r="K17" s="112"/>
      <c r="L17" s="121"/>
      <c r="M17" s="112"/>
      <c r="N17" s="121"/>
      <c r="O17" s="111"/>
      <c r="P17" s="14"/>
      <c r="Q17" s="14"/>
      <c r="R17" s="14"/>
      <c r="S17" s="14"/>
      <c r="T17" s="14"/>
      <c r="U17" s="14"/>
      <c r="V17" s="14"/>
      <c r="W17" s="14"/>
      <c r="X17" s="14"/>
      <c r="Y17" s="14"/>
      <c r="Z17" s="14"/>
    </row>
    <row r="18" spans="2:26" ht="14.4" x14ac:dyDescent="0.3">
      <c r="B18" s="55"/>
      <c r="C18" s="113"/>
      <c r="D18" s="112"/>
      <c r="E18" s="112"/>
      <c r="F18" s="112"/>
      <c r="G18" s="112"/>
      <c r="H18" s="112"/>
      <c r="I18" s="112"/>
      <c r="J18" s="112"/>
      <c r="K18" s="112"/>
      <c r="L18" s="107"/>
      <c r="M18" s="108"/>
      <c r="N18" s="107"/>
      <c r="O18" s="109"/>
      <c r="P18" s="14"/>
      <c r="Q18" s="14"/>
      <c r="R18" s="14"/>
      <c r="S18" s="14"/>
      <c r="T18" s="14"/>
      <c r="U18" s="14"/>
      <c r="V18" s="14"/>
      <c r="W18" s="14"/>
      <c r="X18" s="14"/>
      <c r="Y18" s="14"/>
      <c r="Z18" s="14"/>
    </row>
    <row r="19" spans="2:26" ht="14.4" x14ac:dyDescent="0.3">
      <c r="B19" s="55"/>
      <c r="C19" s="18" t="s">
        <v>34</v>
      </c>
      <c r="D19" s="19" t="s">
        <v>23</v>
      </c>
      <c r="E19" s="22"/>
      <c r="F19" s="110"/>
      <c r="G19" s="112"/>
      <c r="H19" s="110"/>
      <c r="I19" s="112"/>
      <c r="J19" s="110"/>
      <c r="K19" s="112"/>
      <c r="L19" s="110"/>
      <c r="M19" s="112"/>
      <c r="N19" s="110"/>
      <c r="O19" s="111"/>
      <c r="P19" s="14"/>
      <c r="Q19" s="14"/>
      <c r="R19" s="14"/>
      <c r="S19" s="14"/>
      <c r="T19" s="14"/>
      <c r="U19" s="14"/>
      <c r="V19" s="14"/>
      <c r="W19" s="14"/>
      <c r="X19" s="14"/>
      <c r="Y19" s="14"/>
      <c r="Z19" s="14"/>
    </row>
    <row r="20" spans="2:26" ht="14.4" x14ac:dyDescent="0.3">
      <c r="B20" s="55"/>
      <c r="C20" s="18" t="s">
        <v>55</v>
      </c>
      <c r="D20" s="19" t="s">
        <v>24</v>
      </c>
      <c r="E20" s="22"/>
      <c r="F20" s="110"/>
      <c r="G20" s="112"/>
      <c r="H20" s="110"/>
      <c r="I20" s="112"/>
      <c r="J20" s="110"/>
      <c r="K20" s="112"/>
      <c r="L20" s="110"/>
      <c r="M20" s="112"/>
      <c r="N20" s="110"/>
      <c r="O20" s="111"/>
      <c r="P20" s="14"/>
      <c r="Q20" s="14"/>
      <c r="R20" s="14"/>
      <c r="S20" s="14"/>
      <c r="T20" s="14"/>
      <c r="U20" s="14"/>
      <c r="V20" s="14"/>
      <c r="W20" s="14"/>
      <c r="X20" s="14"/>
      <c r="Y20" s="14"/>
      <c r="Z20" s="14"/>
    </row>
    <row r="21" spans="2:26" ht="14.4" x14ac:dyDescent="0.3">
      <c r="B21" s="55"/>
      <c r="C21" s="18" t="s">
        <v>35</v>
      </c>
      <c r="D21" s="19" t="s">
        <v>25</v>
      </c>
      <c r="E21" s="18"/>
      <c r="F21" s="110"/>
      <c r="G21" s="112"/>
      <c r="H21" s="110"/>
      <c r="I21" s="112"/>
      <c r="J21" s="110"/>
      <c r="K21" s="112"/>
      <c r="L21" s="110"/>
      <c r="M21" s="112"/>
      <c r="N21" s="110"/>
      <c r="O21" s="111"/>
      <c r="P21" s="20"/>
      <c r="Q21" s="14"/>
      <c r="R21" s="14"/>
      <c r="S21" s="14"/>
      <c r="T21" s="14"/>
      <c r="U21" s="14"/>
      <c r="V21" s="14"/>
      <c r="W21" s="14"/>
      <c r="X21" s="14"/>
      <c r="Y21" s="14"/>
      <c r="Z21" s="14"/>
    </row>
    <row r="22" spans="2:26" ht="15.75" customHeight="1" x14ac:dyDescent="0.3">
      <c r="B22" s="55"/>
      <c r="C22" s="18" t="s">
        <v>108</v>
      </c>
      <c r="D22" s="19" t="s">
        <v>26</v>
      </c>
      <c r="E22" s="18"/>
      <c r="F22" s="110"/>
      <c r="G22" s="112"/>
      <c r="H22" s="110"/>
      <c r="I22" s="112"/>
      <c r="J22" s="110"/>
      <c r="K22" s="112"/>
      <c r="L22" s="110"/>
      <c r="M22" s="112"/>
      <c r="N22" s="110"/>
      <c r="O22" s="111"/>
      <c r="P22" s="14"/>
      <c r="Q22" s="14"/>
      <c r="R22" s="14"/>
      <c r="S22" s="14"/>
      <c r="T22" s="14"/>
      <c r="U22" s="14"/>
      <c r="V22" s="14"/>
      <c r="W22" s="14"/>
      <c r="X22" s="14"/>
      <c r="Y22" s="14"/>
      <c r="Z22" s="14"/>
    </row>
    <row r="23" spans="2:26" ht="15.75" customHeight="1" x14ac:dyDescent="0.3">
      <c r="B23" s="55"/>
      <c r="C23" s="113"/>
      <c r="D23" s="112"/>
      <c r="E23" s="112"/>
      <c r="F23" s="112"/>
      <c r="G23" s="112"/>
      <c r="H23" s="112"/>
      <c r="I23" s="112"/>
      <c r="J23" s="112"/>
      <c r="K23" s="112"/>
      <c r="L23" s="112"/>
      <c r="M23" s="112"/>
      <c r="N23" s="112"/>
      <c r="O23" s="111"/>
      <c r="P23" s="14"/>
      <c r="Q23" s="14"/>
      <c r="R23" s="14"/>
      <c r="S23" s="14"/>
      <c r="T23" s="14"/>
      <c r="U23" s="14"/>
      <c r="V23" s="14"/>
      <c r="W23" s="14"/>
      <c r="X23" s="14"/>
      <c r="Y23" s="14"/>
      <c r="Z23" s="14"/>
    </row>
    <row r="24" spans="2:26" ht="27.75" customHeight="1" x14ac:dyDescent="0.3">
      <c r="B24" s="55"/>
      <c r="C24" s="18" t="s">
        <v>109</v>
      </c>
      <c r="D24" s="19" t="s">
        <v>27</v>
      </c>
      <c r="E24" s="18"/>
      <c r="F24" s="110"/>
      <c r="G24" s="112"/>
      <c r="H24" s="110"/>
      <c r="I24" s="112"/>
      <c r="J24" s="110"/>
      <c r="K24" s="112"/>
      <c r="L24" s="110"/>
      <c r="M24" s="112"/>
      <c r="N24" s="110"/>
      <c r="O24" s="111"/>
      <c r="P24" s="14"/>
      <c r="Q24" s="28"/>
      <c r="R24" s="27"/>
      <c r="S24" s="27"/>
      <c r="T24" s="27"/>
      <c r="U24" s="26"/>
      <c r="V24" s="14"/>
      <c r="W24" s="14"/>
      <c r="X24" s="14"/>
      <c r="Y24" s="14"/>
      <c r="Z24" s="14"/>
    </row>
    <row r="25" spans="2:26" ht="15.75" customHeight="1" x14ac:dyDescent="0.3">
      <c r="B25" s="55"/>
      <c r="C25" s="18" t="s">
        <v>100</v>
      </c>
      <c r="D25" s="19" t="s">
        <v>28</v>
      </c>
      <c r="E25" s="18"/>
      <c r="F25" s="110"/>
      <c r="G25" s="112"/>
      <c r="H25" s="110"/>
      <c r="I25" s="112"/>
      <c r="J25" s="110"/>
      <c r="K25" s="112"/>
      <c r="L25" s="110"/>
      <c r="M25" s="112"/>
      <c r="N25" s="110"/>
      <c r="O25" s="111"/>
      <c r="P25" s="14"/>
      <c r="Q25" s="14"/>
      <c r="R25" s="14"/>
      <c r="S25" s="14"/>
      <c r="T25" s="14"/>
      <c r="U25" s="26"/>
      <c r="V25" s="14"/>
      <c r="W25" s="14"/>
      <c r="X25" s="14"/>
      <c r="Y25" s="14"/>
      <c r="Z25" s="14"/>
    </row>
    <row r="26" spans="2:26" ht="15.75" customHeight="1" x14ac:dyDescent="0.3">
      <c r="B26" s="55"/>
      <c r="C26" s="21" t="s">
        <v>104</v>
      </c>
      <c r="D26" s="19" t="s">
        <v>44</v>
      </c>
      <c r="E26" s="21"/>
      <c r="F26" s="110"/>
      <c r="G26" s="112"/>
      <c r="H26" s="110"/>
      <c r="I26" s="112"/>
      <c r="J26" s="110"/>
      <c r="K26" s="112"/>
      <c r="L26" s="110"/>
      <c r="M26" s="112"/>
      <c r="N26" s="110"/>
      <c r="O26" s="111"/>
      <c r="P26" s="14"/>
      <c r="Q26" s="25"/>
      <c r="R26" s="14"/>
      <c r="S26" s="14"/>
      <c r="T26" s="14"/>
      <c r="U26" s="14"/>
      <c r="V26" s="14"/>
      <c r="W26" s="14"/>
      <c r="X26" s="14"/>
      <c r="Y26" s="14"/>
      <c r="Z26" s="14"/>
    </row>
    <row r="27" spans="2:26" ht="15.75" customHeight="1" x14ac:dyDescent="0.3">
      <c r="B27" s="55"/>
      <c r="C27" s="21"/>
      <c r="D27" s="19"/>
      <c r="E27" s="21"/>
      <c r="F27" s="110"/>
      <c r="G27" s="112"/>
      <c r="H27" s="107"/>
      <c r="I27" s="108"/>
      <c r="J27" s="107"/>
      <c r="K27" s="108"/>
      <c r="L27" s="107"/>
      <c r="M27" s="108"/>
      <c r="N27" s="107"/>
      <c r="O27" s="109"/>
      <c r="P27" s="14"/>
      <c r="Q27" s="14"/>
      <c r="R27" s="14"/>
      <c r="S27" s="14"/>
      <c r="T27" s="14"/>
      <c r="U27" s="14"/>
      <c r="V27" s="14"/>
      <c r="W27" s="14"/>
      <c r="X27" s="14"/>
      <c r="Y27" s="14"/>
      <c r="Z27" s="14"/>
    </row>
    <row r="28" spans="2:26" ht="15.75" customHeight="1" x14ac:dyDescent="0.3">
      <c r="B28" s="55"/>
      <c r="C28" s="18" t="s">
        <v>105</v>
      </c>
      <c r="D28" s="19" t="s">
        <v>45</v>
      </c>
      <c r="E28" s="18"/>
      <c r="F28" s="110"/>
      <c r="G28" s="112"/>
      <c r="H28" s="110"/>
      <c r="I28" s="112"/>
      <c r="J28" s="110"/>
      <c r="K28" s="112"/>
      <c r="L28" s="110"/>
      <c r="M28" s="112"/>
      <c r="N28" s="110"/>
      <c r="O28" s="111"/>
      <c r="P28" s="14"/>
      <c r="Q28" s="14"/>
      <c r="R28" s="14"/>
      <c r="S28" s="14"/>
      <c r="T28" s="14"/>
      <c r="U28" s="14"/>
      <c r="V28" s="14"/>
      <c r="W28" s="14"/>
      <c r="X28" s="14"/>
      <c r="Y28" s="14"/>
      <c r="Z28" s="14"/>
    </row>
    <row r="29" spans="2:26" ht="15.75" customHeight="1" x14ac:dyDescent="0.3">
      <c r="B29" s="55"/>
      <c r="C29" s="21" t="s">
        <v>99</v>
      </c>
      <c r="D29" s="19" t="s">
        <v>46</v>
      </c>
      <c r="E29" s="21"/>
      <c r="F29" s="121"/>
      <c r="G29" s="112"/>
      <c r="H29" s="121"/>
      <c r="I29" s="112"/>
      <c r="J29" s="121"/>
      <c r="K29" s="112"/>
      <c r="L29" s="121"/>
      <c r="M29" s="112"/>
      <c r="N29" s="121"/>
      <c r="O29" s="111"/>
      <c r="P29" s="14"/>
      <c r="Q29" s="14"/>
      <c r="R29" s="14"/>
      <c r="S29" s="14"/>
      <c r="T29" s="14"/>
      <c r="U29" s="14"/>
      <c r="V29" s="14"/>
      <c r="W29" s="14"/>
      <c r="X29" s="14"/>
      <c r="Y29" s="14"/>
      <c r="Z29" s="14"/>
    </row>
    <row r="30" spans="2:26" ht="14.4" x14ac:dyDescent="0.3">
      <c r="B30" s="55"/>
      <c r="C30" s="21" t="s">
        <v>98</v>
      </c>
      <c r="D30" s="19" t="s">
        <v>48</v>
      </c>
      <c r="E30" s="21"/>
      <c r="F30" s="121"/>
      <c r="G30" s="112"/>
      <c r="H30" s="121"/>
      <c r="I30" s="112"/>
      <c r="J30" s="121"/>
      <c r="K30" s="112"/>
      <c r="L30" s="121"/>
      <c r="M30" s="112"/>
      <c r="N30" s="121"/>
      <c r="O30" s="111"/>
      <c r="P30" s="25"/>
      <c r="Q30" s="14"/>
      <c r="R30" s="14"/>
      <c r="S30" s="14"/>
      <c r="T30" s="14"/>
      <c r="U30" s="14"/>
      <c r="V30" s="14"/>
      <c r="W30" s="14"/>
      <c r="X30" s="14"/>
      <c r="Y30" s="14"/>
      <c r="Z30" s="14"/>
    </row>
    <row r="31" spans="2:26" ht="15.75" customHeight="1" x14ac:dyDescent="0.3">
      <c r="B31" s="55"/>
      <c r="C31" s="18" t="s">
        <v>97</v>
      </c>
      <c r="D31" s="19" t="s">
        <v>51</v>
      </c>
      <c r="E31" s="18"/>
      <c r="F31" s="110"/>
      <c r="G31" s="112"/>
      <c r="H31" s="110"/>
      <c r="I31" s="112"/>
      <c r="J31" s="110"/>
      <c r="K31" s="112"/>
      <c r="L31" s="110"/>
      <c r="M31" s="112"/>
      <c r="N31" s="110"/>
      <c r="O31" s="111"/>
      <c r="P31" s="20"/>
      <c r="Q31" s="20"/>
      <c r="R31" s="14"/>
      <c r="S31" s="14"/>
      <c r="T31" s="14"/>
      <c r="U31" s="20"/>
      <c r="V31" s="14"/>
      <c r="W31" s="14"/>
      <c r="X31" s="14"/>
      <c r="Y31" s="14"/>
      <c r="Z31" s="14"/>
    </row>
    <row r="32" spans="2:26" ht="15.75" customHeight="1" x14ac:dyDescent="0.3">
      <c r="B32" s="55"/>
      <c r="C32" s="113"/>
      <c r="D32" s="112"/>
      <c r="E32" s="112"/>
      <c r="F32" s="112"/>
      <c r="G32" s="112"/>
      <c r="H32" s="112"/>
      <c r="I32" s="112"/>
      <c r="J32" s="112"/>
      <c r="K32" s="112"/>
      <c r="L32" s="112"/>
      <c r="M32" s="112"/>
      <c r="N32" s="112"/>
      <c r="O32" s="111"/>
      <c r="P32" s="14"/>
      <c r="Q32" s="14"/>
      <c r="R32" s="14"/>
      <c r="S32" s="14"/>
      <c r="T32" s="14"/>
      <c r="U32" s="14"/>
      <c r="V32" s="14"/>
      <c r="W32" s="14"/>
      <c r="X32" s="14"/>
      <c r="Y32" s="14"/>
      <c r="Z32" s="14"/>
    </row>
    <row r="33" spans="2:26" ht="33" customHeight="1" x14ac:dyDescent="0.3">
      <c r="B33" s="55"/>
      <c r="C33" s="18" t="s">
        <v>53</v>
      </c>
      <c r="D33" s="19" t="s">
        <v>79</v>
      </c>
      <c r="E33" s="18"/>
      <c r="F33" s="122"/>
      <c r="G33" s="112"/>
      <c r="H33" s="122"/>
      <c r="I33" s="112"/>
      <c r="J33" s="122"/>
      <c r="K33" s="112"/>
      <c r="L33" s="122"/>
      <c r="M33" s="112"/>
      <c r="N33" s="122"/>
      <c r="O33" s="111"/>
      <c r="P33" s="14"/>
      <c r="Q33" s="14"/>
      <c r="R33" s="14"/>
      <c r="S33" s="14"/>
      <c r="T33" s="14"/>
      <c r="U33" s="14"/>
      <c r="V33" s="14"/>
      <c r="W33" s="14"/>
      <c r="X33" s="14"/>
      <c r="Y33" s="14"/>
      <c r="Z33" s="14"/>
    </row>
    <row r="34" spans="2:26" ht="29.25" customHeight="1" x14ac:dyDescent="0.3">
      <c r="B34" s="55"/>
      <c r="C34" s="18" t="s">
        <v>10</v>
      </c>
      <c r="D34" s="19" t="s">
        <v>96</v>
      </c>
      <c r="E34" s="18"/>
      <c r="F34" s="120"/>
      <c r="G34" s="112"/>
      <c r="H34" s="120"/>
      <c r="I34" s="112"/>
      <c r="J34" s="120"/>
      <c r="K34" s="112"/>
      <c r="L34" s="120"/>
      <c r="M34" s="112"/>
      <c r="N34" s="120"/>
      <c r="O34" s="111"/>
      <c r="P34" s="14"/>
      <c r="Q34" s="14"/>
      <c r="R34" s="14"/>
      <c r="S34" s="14"/>
      <c r="T34" s="14"/>
      <c r="U34" s="14"/>
      <c r="V34" s="14"/>
      <c r="W34" s="14"/>
      <c r="X34" s="14"/>
      <c r="Y34" s="14"/>
      <c r="Z34" s="14"/>
    </row>
    <row r="35" spans="2:26" ht="15.75" customHeight="1" x14ac:dyDescent="0.3">
      <c r="B35" s="55"/>
      <c r="C35" s="113"/>
      <c r="D35" s="112"/>
      <c r="E35" s="112"/>
      <c r="F35" s="112"/>
      <c r="G35" s="112"/>
      <c r="H35" s="112"/>
      <c r="I35" s="112"/>
      <c r="J35" s="112"/>
      <c r="K35" s="112"/>
      <c r="L35" s="112"/>
      <c r="M35" s="112"/>
      <c r="N35" s="112"/>
      <c r="O35" s="111"/>
      <c r="P35" s="14"/>
      <c r="Q35" s="14"/>
      <c r="R35" s="14"/>
      <c r="S35" s="14"/>
      <c r="T35" s="14"/>
      <c r="U35" s="14"/>
      <c r="V35" s="14"/>
      <c r="W35" s="14"/>
      <c r="X35" s="14"/>
      <c r="Y35" s="14"/>
      <c r="Z35" s="14"/>
    </row>
    <row r="36" spans="2:26" ht="15.75" customHeight="1" x14ac:dyDescent="0.3">
      <c r="B36" s="55"/>
      <c r="C36" s="18" t="s">
        <v>114</v>
      </c>
      <c r="D36" s="19" t="s">
        <v>95</v>
      </c>
      <c r="E36" s="18"/>
      <c r="F36" s="110"/>
      <c r="G36" s="112"/>
      <c r="H36" s="110"/>
      <c r="I36" s="112"/>
      <c r="J36" s="110"/>
      <c r="K36" s="112"/>
      <c r="L36" s="110"/>
      <c r="M36" s="112"/>
      <c r="N36" s="110"/>
      <c r="O36" s="111"/>
      <c r="P36" s="17"/>
      <c r="Q36" s="14"/>
      <c r="R36" s="14"/>
      <c r="S36" s="14"/>
      <c r="T36" s="14"/>
      <c r="U36" s="14"/>
      <c r="V36" s="14"/>
      <c r="W36" s="14"/>
      <c r="X36" s="14"/>
      <c r="Y36" s="14"/>
      <c r="Z36" s="14"/>
    </row>
    <row r="37" spans="2:26" ht="15.75" customHeight="1" thickBot="1" x14ac:dyDescent="0.35">
      <c r="B37" s="55"/>
      <c r="C37" s="58"/>
      <c r="D37" s="16"/>
      <c r="E37" s="15"/>
      <c r="F37" s="14"/>
      <c r="G37" s="14"/>
      <c r="H37" s="14"/>
      <c r="I37" s="14"/>
      <c r="J37" s="14"/>
      <c r="K37" s="14"/>
      <c r="L37" s="14"/>
      <c r="M37" s="14"/>
      <c r="N37" s="14"/>
      <c r="O37" s="57"/>
      <c r="P37" s="14"/>
      <c r="Q37" s="14"/>
      <c r="R37" s="14"/>
      <c r="S37" s="14"/>
      <c r="T37" s="14"/>
      <c r="U37" s="14"/>
      <c r="V37" s="14"/>
      <c r="W37" s="14"/>
      <c r="X37" s="14"/>
      <c r="Y37" s="14"/>
      <c r="Z37" s="14"/>
    </row>
    <row r="38" spans="2:26" ht="15.75" customHeight="1" thickBot="1" x14ac:dyDescent="0.35">
      <c r="B38" s="117" t="s">
        <v>87</v>
      </c>
      <c r="C38" s="118"/>
      <c r="D38" s="118"/>
      <c r="E38" s="118"/>
      <c r="F38" s="118"/>
      <c r="G38" s="118"/>
      <c r="H38" s="118"/>
      <c r="I38" s="118"/>
      <c r="J38" s="118"/>
      <c r="K38" s="118"/>
      <c r="L38" s="118"/>
      <c r="M38" s="118"/>
      <c r="N38" s="118"/>
      <c r="O38" s="119"/>
      <c r="P38" s="14"/>
      <c r="Q38" s="14"/>
      <c r="R38" s="14"/>
      <c r="S38" s="14"/>
      <c r="T38" s="14"/>
      <c r="U38" s="14"/>
      <c r="V38" s="14"/>
      <c r="W38" s="14"/>
      <c r="X38" s="14"/>
      <c r="Y38" s="14"/>
      <c r="Z38" s="14"/>
    </row>
    <row r="39" spans="2:26" ht="35.549999999999997" customHeight="1" thickBot="1" x14ac:dyDescent="0.35">
      <c r="B39" s="49">
        <v>1</v>
      </c>
      <c r="C39" s="114" t="s">
        <v>115</v>
      </c>
      <c r="D39" s="115"/>
      <c r="E39" s="115"/>
      <c r="F39" s="115"/>
      <c r="G39" s="115"/>
      <c r="H39" s="115"/>
      <c r="I39" s="115"/>
      <c r="J39" s="115"/>
      <c r="K39" s="115"/>
      <c r="L39" s="115"/>
      <c r="M39" s="115"/>
      <c r="N39" s="115"/>
      <c r="O39" s="116"/>
      <c r="P39" s="14"/>
      <c r="Q39" s="14"/>
      <c r="R39" s="14"/>
      <c r="S39" s="14"/>
      <c r="T39" s="14"/>
      <c r="U39" s="14"/>
      <c r="V39" s="14"/>
      <c r="W39" s="14"/>
      <c r="X39" s="14"/>
      <c r="Y39" s="14"/>
      <c r="Z39" s="14"/>
    </row>
    <row r="40" spans="2:26" ht="15.75" customHeight="1" x14ac:dyDescent="0.3">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3">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Harshad SohumAmc</cp:lastModifiedBy>
  <cp:lastPrinted>2024-07-29T09:59:59Z</cp:lastPrinted>
  <dcterms:created xsi:type="dcterms:W3CDTF">2024-06-06T09:43:50Z</dcterms:created>
  <dcterms:modified xsi:type="dcterms:W3CDTF">2025-12-05T09:48:00Z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